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6315" windowWidth="17565" windowHeight="5685"/>
  </bookViews>
  <sheets>
    <sheet name="Sprinkler DS&amp;US" sheetId="1" r:id="rId1"/>
    <sheet name="DS" sheetId="3" r:id="rId2"/>
    <sheet name="US" sheetId="4" r:id="rId3"/>
    <sheet name="Sheet1" sheetId="5" r:id="rId4"/>
    <sheet name="Sheet2" sheetId="6" r:id="rId5"/>
    <sheet name="Sheet3" sheetId="7" r:id="rId6"/>
  </sheets>
  <calcPr calcId="125725"/>
</workbook>
</file>

<file path=xl/calcChain.xml><?xml version="1.0" encoding="utf-8"?>
<calcChain xmlns="http://schemas.openxmlformats.org/spreadsheetml/2006/main">
  <c r="N122" i="1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121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75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34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"/>
  <c r="T126"/>
  <c r="S126"/>
  <c r="R126"/>
  <c r="Q126"/>
  <c r="P126"/>
  <c r="T125"/>
  <c r="S125"/>
  <c r="R125"/>
  <c r="Q125"/>
  <c r="P125"/>
  <c r="T124"/>
  <c r="S124"/>
  <c r="R124"/>
  <c r="Q124"/>
  <c r="P124"/>
  <c r="T123"/>
  <c r="S123"/>
  <c r="R123"/>
  <c r="Q123"/>
  <c r="P123"/>
  <c r="T122"/>
  <c r="S122"/>
  <c r="R122"/>
  <c r="Q122"/>
  <c r="P122"/>
  <c r="T121"/>
  <c r="S121"/>
  <c r="R121"/>
  <c r="Q121"/>
  <c r="P121"/>
  <c r="T80"/>
  <c r="S80"/>
  <c r="R80"/>
  <c r="Q80"/>
  <c r="P80"/>
  <c r="T79"/>
  <c r="S79"/>
  <c r="R79"/>
  <c r="Q79"/>
  <c r="P79"/>
  <c r="T78"/>
  <c r="S78"/>
  <c r="R78"/>
  <c r="Q78"/>
  <c r="P78"/>
  <c r="T77"/>
  <c r="S77"/>
  <c r="R77"/>
  <c r="Q77"/>
  <c r="P77"/>
  <c r="T76"/>
  <c r="S76"/>
  <c r="R76"/>
  <c r="Q76"/>
  <c r="P76"/>
  <c r="T75"/>
  <c r="S75"/>
  <c r="R75"/>
  <c r="Q75"/>
  <c r="P75"/>
  <c r="T39"/>
  <c r="S39"/>
  <c r="R39"/>
  <c r="Q39"/>
  <c r="P39"/>
  <c r="T38"/>
  <c r="S38"/>
  <c r="R38"/>
  <c r="Q38"/>
  <c r="P38"/>
  <c r="T37"/>
  <c r="S37"/>
  <c r="R37"/>
  <c r="Q37"/>
  <c r="P37"/>
  <c r="T36"/>
  <c r="S36"/>
  <c r="R36"/>
  <c r="Q36"/>
  <c r="P36"/>
  <c r="T35"/>
  <c r="S35"/>
  <c r="R35"/>
  <c r="Q35"/>
  <c r="P35"/>
  <c r="T34"/>
  <c r="S34"/>
  <c r="R34"/>
  <c r="Q34"/>
  <c r="P34"/>
  <c r="T8"/>
  <c r="S8"/>
  <c r="R8"/>
  <c r="Q8"/>
  <c r="P8"/>
  <c r="T7"/>
  <c r="S7"/>
  <c r="R7"/>
  <c r="Q7"/>
  <c r="P7"/>
  <c r="T6"/>
  <c r="S6"/>
  <c r="R6"/>
  <c r="Q6"/>
  <c r="P6"/>
  <c r="T5"/>
  <c r="S5"/>
  <c r="R5"/>
  <c r="Q5"/>
  <c r="P5"/>
  <c r="T4"/>
  <c r="S4"/>
  <c r="R4"/>
  <c r="Q4"/>
  <c r="P4"/>
  <c r="T3"/>
  <c r="S3"/>
  <c r="R3"/>
  <c r="Q3"/>
  <c r="P3"/>
  <c r="M286"/>
  <c r="L286"/>
  <c r="K286"/>
  <c r="J286"/>
  <c r="I286"/>
  <c r="H286"/>
  <c r="G286"/>
  <c r="F286"/>
  <c r="E286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121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75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34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"/>
  <c r="T54" i="3"/>
  <c r="S54"/>
  <c r="R54"/>
  <c r="Q54"/>
  <c r="P54"/>
  <c r="T53"/>
  <c r="S53"/>
  <c r="R53"/>
  <c r="Q53"/>
  <c r="P53"/>
  <c r="T52"/>
  <c r="S52"/>
  <c r="R52"/>
  <c r="Q52"/>
  <c r="P52"/>
  <c r="T51"/>
  <c r="S51"/>
  <c r="R51"/>
  <c r="Q51"/>
  <c r="P51"/>
  <c r="T50"/>
  <c r="S50"/>
  <c r="R50"/>
  <c r="Q50"/>
  <c r="P50"/>
  <c r="T49"/>
  <c r="S49"/>
  <c r="R49"/>
  <c r="Q49"/>
  <c r="P49"/>
  <c r="T100"/>
  <c r="S100"/>
  <c r="R100"/>
  <c r="Q100"/>
  <c r="P100"/>
  <c r="T99"/>
  <c r="S99"/>
  <c r="R99"/>
  <c r="Q99"/>
  <c r="P99"/>
  <c r="T98"/>
  <c r="S98"/>
  <c r="R98"/>
  <c r="Q98"/>
  <c r="P98"/>
  <c r="T97"/>
  <c r="S97"/>
  <c r="R97"/>
  <c r="Q97"/>
  <c r="P97"/>
  <c r="T96"/>
  <c r="S96"/>
  <c r="R96"/>
  <c r="Q96"/>
  <c r="P96"/>
  <c r="T95"/>
  <c r="S95"/>
  <c r="R95"/>
  <c r="Q95"/>
  <c r="P95"/>
  <c r="T28"/>
  <c r="S28"/>
  <c r="R28"/>
  <c r="Q28"/>
  <c r="P28"/>
  <c r="T27"/>
  <c r="S27"/>
  <c r="R27"/>
  <c r="Q27"/>
  <c r="P27"/>
  <c r="T26"/>
  <c r="S26"/>
  <c r="R26"/>
  <c r="Q26"/>
  <c r="P26"/>
  <c r="T25"/>
  <c r="S25"/>
  <c r="R25"/>
  <c r="Q25"/>
  <c r="P25"/>
  <c r="T24"/>
  <c r="S24"/>
  <c r="R24"/>
  <c r="Q24"/>
  <c r="P24"/>
  <c r="T23"/>
  <c r="S23"/>
  <c r="R23"/>
  <c r="Q23"/>
  <c r="P23"/>
  <c r="T8"/>
  <c r="S8"/>
  <c r="R8"/>
  <c r="Q8"/>
  <c r="P8"/>
  <c r="T7"/>
  <c r="S7"/>
  <c r="R7"/>
  <c r="Q7"/>
  <c r="P7"/>
  <c r="T6"/>
  <c r="S6"/>
  <c r="R6"/>
  <c r="Q6"/>
  <c r="P6"/>
  <c r="T5"/>
  <c r="S5"/>
  <c r="R5"/>
  <c r="Q5"/>
  <c r="P5"/>
  <c r="T4"/>
  <c r="S4"/>
  <c r="R4"/>
  <c r="Q4"/>
  <c r="P4"/>
  <c r="T3"/>
  <c r="S3"/>
  <c r="R3"/>
  <c r="Q3"/>
  <c r="P3"/>
  <c r="F224"/>
  <c r="G224"/>
  <c r="H224"/>
  <c r="I224"/>
  <c r="J224"/>
  <c r="K224"/>
  <c r="L224"/>
  <c r="M224"/>
  <c r="E224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95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49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23"/>
  <c r="M4"/>
  <c r="M5"/>
  <c r="M6"/>
  <c r="M7"/>
  <c r="M8"/>
  <c r="M9"/>
  <c r="M10"/>
  <c r="M11"/>
  <c r="M12"/>
  <c r="M13"/>
  <c r="M14"/>
  <c r="M15"/>
  <c r="M16"/>
  <c r="M17"/>
  <c r="M18"/>
  <c r="M19"/>
  <c r="M20"/>
  <c r="M21"/>
  <c r="M3"/>
  <c r="T36" i="4"/>
  <c r="S36"/>
  <c r="R36"/>
  <c r="Q36"/>
  <c r="P36"/>
  <c r="T35"/>
  <c r="S35"/>
  <c r="R35"/>
  <c r="Q35"/>
  <c r="P35"/>
  <c r="T34"/>
  <c r="S34"/>
  <c r="R34"/>
  <c r="Q34"/>
  <c r="P34"/>
  <c r="T33"/>
  <c r="S33"/>
  <c r="R33"/>
  <c r="Q33"/>
  <c r="P33"/>
  <c r="T32"/>
  <c r="S32"/>
  <c r="R32"/>
  <c r="Q32"/>
  <c r="P32"/>
  <c r="T31"/>
  <c r="S31"/>
  <c r="R31"/>
  <c r="Q31"/>
  <c r="P31"/>
  <c r="T20"/>
  <c r="S20"/>
  <c r="R20"/>
  <c r="Q20"/>
  <c r="P20"/>
  <c r="T19"/>
  <c r="S19"/>
  <c r="R19"/>
  <c r="Q19"/>
  <c r="P19"/>
  <c r="T18"/>
  <c r="S18"/>
  <c r="R18"/>
  <c r="Q18"/>
  <c r="P18"/>
  <c r="T17"/>
  <c r="S17"/>
  <c r="R17"/>
  <c r="Q17"/>
  <c r="P17"/>
  <c r="T16"/>
  <c r="S16"/>
  <c r="R16"/>
  <c r="Q16"/>
  <c r="P16"/>
  <c r="T15"/>
  <c r="S15"/>
  <c r="R15"/>
  <c r="Q15"/>
  <c r="P15"/>
  <c r="T7"/>
  <c r="S7"/>
  <c r="R7"/>
  <c r="Q7"/>
  <c r="P7"/>
  <c r="P3"/>
  <c r="F68"/>
  <c r="G68"/>
  <c r="H68"/>
  <c r="I68"/>
  <c r="J68"/>
  <c r="K68"/>
  <c r="L68"/>
  <c r="M68"/>
  <c r="E68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31"/>
  <c r="M16"/>
  <c r="M17"/>
  <c r="M18"/>
  <c r="M19"/>
  <c r="M20"/>
  <c r="M21"/>
  <c r="M22"/>
  <c r="M23"/>
  <c r="M24"/>
  <c r="M25"/>
  <c r="M26"/>
  <c r="M27"/>
  <c r="M28"/>
  <c r="M29"/>
  <c r="M15"/>
  <c r="M4"/>
  <c r="M5"/>
  <c r="M6"/>
  <c r="M7"/>
  <c r="M8"/>
  <c r="M9"/>
  <c r="M10"/>
  <c r="M11"/>
  <c r="M12"/>
  <c r="M13"/>
  <c r="M3"/>
  <c r="L3"/>
  <c r="L222" i="3"/>
  <c r="K222"/>
  <c r="H222"/>
  <c r="L221"/>
  <c r="K221"/>
  <c r="H221"/>
  <c r="L220"/>
  <c r="K220"/>
  <c r="H220"/>
  <c r="L219"/>
  <c r="K219"/>
  <c r="H219"/>
  <c r="L218"/>
  <c r="K218"/>
  <c r="H218"/>
  <c r="L217"/>
  <c r="K217"/>
  <c r="H217"/>
  <c r="L216"/>
  <c r="K216"/>
  <c r="H216"/>
  <c r="J215"/>
  <c r="L215" s="1"/>
  <c r="H215"/>
  <c r="L214"/>
  <c r="K214"/>
  <c r="H214"/>
  <c r="L213"/>
  <c r="K213"/>
  <c r="H213"/>
  <c r="J212"/>
  <c r="L212" s="1"/>
  <c r="H212"/>
  <c r="J211"/>
  <c r="L211" s="1"/>
  <c r="H211"/>
  <c r="L210"/>
  <c r="K210"/>
  <c r="H210"/>
  <c r="L209"/>
  <c r="K209"/>
  <c r="H209"/>
  <c r="L208"/>
  <c r="K208"/>
  <c r="H208"/>
  <c r="L207"/>
  <c r="K207"/>
  <c r="H207"/>
  <c r="L206"/>
  <c r="K206"/>
  <c r="H206"/>
  <c r="L205"/>
  <c r="K205"/>
  <c r="H205"/>
  <c r="L204"/>
  <c r="K204"/>
  <c r="H204"/>
  <c r="J203"/>
  <c r="L203" s="1"/>
  <c r="H203"/>
  <c r="J202"/>
  <c r="L202" s="1"/>
  <c r="H202"/>
  <c r="L201"/>
  <c r="K201"/>
  <c r="H201"/>
  <c r="L200"/>
  <c r="K200"/>
  <c r="H200"/>
  <c r="L199"/>
  <c r="K199"/>
  <c r="H199"/>
  <c r="L198"/>
  <c r="K198"/>
  <c r="H198"/>
  <c r="L197"/>
  <c r="K197"/>
  <c r="H197"/>
  <c r="J196"/>
  <c r="L196" s="1"/>
  <c r="H196"/>
  <c r="J195"/>
  <c r="L195" s="1"/>
  <c r="H195"/>
  <c r="J194"/>
  <c r="L194" s="1"/>
  <c r="H194"/>
  <c r="L193"/>
  <c r="K193"/>
  <c r="H193"/>
  <c r="L192"/>
  <c r="K192"/>
  <c r="H192"/>
  <c r="L191"/>
  <c r="K191"/>
  <c r="H191"/>
  <c r="L190"/>
  <c r="K190"/>
  <c r="H190"/>
  <c r="L189"/>
  <c r="K189"/>
  <c r="H189"/>
  <c r="L188"/>
  <c r="K188"/>
  <c r="H188"/>
  <c r="L187"/>
  <c r="K187"/>
  <c r="H187"/>
  <c r="J186"/>
  <c r="L186" s="1"/>
  <c r="H186"/>
  <c r="J185"/>
  <c r="L185" s="1"/>
  <c r="H185"/>
  <c r="J184"/>
  <c r="L184" s="1"/>
  <c r="H184"/>
  <c r="L183"/>
  <c r="K183"/>
  <c r="H183"/>
  <c r="J182"/>
  <c r="L182" s="1"/>
  <c r="H182"/>
  <c r="J181"/>
  <c r="L181" s="1"/>
  <c r="H181"/>
  <c r="J180"/>
  <c r="L180" s="1"/>
  <c r="H180"/>
  <c r="L179"/>
  <c r="K179"/>
  <c r="H179"/>
  <c r="L178"/>
  <c r="K178"/>
  <c r="H178"/>
  <c r="J177"/>
  <c r="L177" s="1"/>
  <c r="H177"/>
  <c r="J176"/>
  <c r="L176" s="1"/>
  <c r="H176"/>
  <c r="L175"/>
  <c r="K175"/>
  <c r="H175"/>
  <c r="L174"/>
  <c r="K174"/>
  <c r="H174"/>
  <c r="L173"/>
  <c r="K173"/>
  <c r="H173"/>
  <c r="L172"/>
  <c r="K172"/>
  <c r="H172"/>
  <c r="L171"/>
  <c r="K171"/>
  <c r="H171"/>
  <c r="L170"/>
  <c r="K170"/>
  <c r="H170"/>
  <c r="L169"/>
  <c r="K169"/>
  <c r="H169"/>
  <c r="L168"/>
  <c r="K168"/>
  <c r="H168"/>
  <c r="L167"/>
  <c r="K167"/>
  <c r="H167"/>
  <c r="L166"/>
  <c r="K166"/>
  <c r="H166"/>
  <c r="L165"/>
  <c r="K165"/>
  <c r="H165"/>
  <c r="L164"/>
  <c r="K164"/>
  <c r="H164"/>
  <c r="L163"/>
  <c r="K163"/>
  <c r="H163"/>
  <c r="L162"/>
  <c r="K162"/>
  <c r="H162"/>
  <c r="J161"/>
  <c r="L161" s="1"/>
  <c r="H161"/>
  <c r="L160"/>
  <c r="K160"/>
  <c r="H160"/>
  <c r="J159"/>
  <c r="L159" s="1"/>
  <c r="H159"/>
  <c r="J158"/>
  <c r="L158" s="1"/>
  <c r="H158"/>
  <c r="L157"/>
  <c r="K157"/>
  <c r="H157"/>
  <c r="L156"/>
  <c r="K156"/>
  <c r="H156"/>
  <c r="L155"/>
  <c r="K155"/>
  <c r="H155"/>
  <c r="L154"/>
  <c r="K154"/>
  <c r="H154"/>
  <c r="L153"/>
  <c r="K153"/>
  <c r="H153"/>
  <c r="L152"/>
  <c r="K152"/>
  <c r="H152"/>
  <c r="L151"/>
  <c r="K151"/>
  <c r="H151"/>
  <c r="L150"/>
  <c r="K150"/>
  <c r="H150"/>
  <c r="L149"/>
  <c r="K149"/>
  <c r="H149"/>
  <c r="L148"/>
  <c r="K148"/>
  <c r="H148"/>
  <c r="L147"/>
  <c r="K147"/>
  <c r="H147"/>
  <c r="L146"/>
  <c r="K146"/>
  <c r="H146"/>
  <c r="L145"/>
  <c r="K145"/>
  <c r="H145"/>
  <c r="L144"/>
  <c r="K144"/>
  <c r="H144"/>
  <c r="L143"/>
  <c r="K143"/>
  <c r="H143"/>
  <c r="L142"/>
  <c r="K142"/>
  <c r="H142"/>
  <c r="L141"/>
  <c r="K141"/>
  <c r="H141"/>
  <c r="L140"/>
  <c r="K140"/>
  <c r="H140"/>
  <c r="L139"/>
  <c r="K139"/>
  <c r="H139"/>
  <c r="L138"/>
  <c r="K138"/>
  <c r="H138"/>
  <c r="L137"/>
  <c r="K137"/>
  <c r="H137"/>
  <c r="L136"/>
  <c r="K136"/>
  <c r="H136"/>
  <c r="L135"/>
  <c r="K135"/>
  <c r="H135"/>
  <c r="L134"/>
  <c r="K134"/>
  <c r="H134"/>
  <c r="L133"/>
  <c r="K133"/>
  <c r="H133"/>
  <c r="L132"/>
  <c r="K132"/>
  <c r="H132"/>
  <c r="L131"/>
  <c r="K131"/>
  <c r="H131"/>
  <c r="L130"/>
  <c r="K130"/>
  <c r="H130"/>
  <c r="L129"/>
  <c r="K129"/>
  <c r="H129"/>
  <c r="L128"/>
  <c r="K128"/>
  <c r="H128"/>
  <c r="L127"/>
  <c r="K127"/>
  <c r="H127"/>
  <c r="L126"/>
  <c r="K126"/>
  <c r="H126"/>
  <c r="L125"/>
  <c r="K125"/>
  <c r="H125"/>
  <c r="L124"/>
  <c r="K124"/>
  <c r="H124"/>
  <c r="J123"/>
  <c r="L123" s="1"/>
  <c r="H123"/>
  <c r="J122"/>
  <c r="L122" s="1"/>
  <c r="H122"/>
  <c r="L121"/>
  <c r="K121"/>
  <c r="H121"/>
  <c r="L120"/>
  <c r="K120"/>
  <c r="H120"/>
  <c r="L119"/>
  <c r="K119"/>
  <c r="H119"/>
  <c r="L118"/>
  <c r="K118"/>
  <c r="H118"/>
  <c r="L117"/>
  <c r="K117"/>
  <c r="H117"/>
  <c r="L116"/>
  <c r="K116"/>
  <c r="H116"/>
  <c r="L115"/>
  <c r="K115"/>
  <c r="H115"/>
  <c r="L114"/>
  <c r="K114"/>
  <c r="H114"/>
  <c r="L113"/>
  <c r="K113"/>
  <c r="H113"/>
  <c r="L112"/>
  <c r="K112"/>
  <c r="H112"/>
  <c r="L111"/>
  <c r="K111"/>
  <c r="H111"/>
  <c r="L110"/>
  <c r="K110"/>
  <c r="H110"/>
  <c r="L109"/>
  <c r="K109"/>
  <c r="H109"/>
  <c r="L108"/>
  <c r="K108"/>
  <c r="H108"/>
  <c r="L107"/>
  <c r="K107"/>
  <c r="H107"/>
  <c r="L106"/>
  <c r="K106"/>
  <c r="H106"/>
  <c r="L105"/>
  <c r="K105"/>
  <c r="H105"/>
  <c r="L104"/>
  <c r="K104"/>
  <c r="H104"/>
  <c r="L103"/>
  <c r="K103"/>
  <c r="H103"/>
  <c r="L102"/>
  <c r="K102"/>
  <c r="H102"/>
  <c r="J101"/>
  <c r="L101" s="1"/>
  <c r="H101"/>
  <c r="L100"/>
  <c r="K100"/>
  <c r="H100"/>
  <c r="L99"/>
  <c r="K99"/>
  <c r="H99"/>
  <c r="J98"/>
  <c r="L98" s="1"/>
  <c r="H98"/>
  <c r="L97"/>
  <c r="K97"/>
  <c r="H97"/>
  <c r="L96"/>
  <c r="K96"/>
  <c r="H96"/>
  <c r="L95"/>
  <c r="K95"/>
  <c r="H95"/>
  <c r="L66" i="4"/>
  <c r="K66"/>
  <c r="H66"/>
  <c r="L65"/>
  <c r="K65"/>
  <c r="H65"/>
  <c r="L64"/>
  <c r="K64"/>
  <c r="H64"/>
  <c r="L63"/>
  <c r="K63"/>
  <c r="H63"/>
  <c r="L62"/>
  <c r="K62"/>
  <c r="H62"/>
  <c r="L61"/>
  <c r="K61"/>
  <c r="H61"/>
  <c r="L60"/>
  <c r="K60"/>
  <c r="H60"/>
  <c r="L59"/>
  <c r="K59"/>
  <c r="H59"/>
  <c r="L58"/>
  <c r="K58"/>
  <c r="H58"/>
  <c r="L57"/>
  <c r="K57"/>
  <c r="H57"/>
  <c r="L56"/>
  <c r="K56"/>
  <c r="H56"/>
  <c r="L55"/>
  <c r="K55"/>
  <c r="H55"/>
  <c r="L54"/>
  <c r="K54"/>
  <c r="H54"/>
  <c r="L53"/>
  <c r="K53"/>
  <c r="H53"/>
  <c r="L52"/>
  <c r="K52"/>
  <c r="H52"/>
  <c r="L51"/>
  <c r="K51"/>
  <c r="H51"/>
  <c r="L50"/>
  <c r="K50"/>
  <c r="H50"/>
  <c r="L49"/>
  <c r="K49"/>
  <c r="H49"/>
  <c r="L48"/>
  <c r="K48"/>
  <c r="H48"/>
  <c r="L47"/>
  <c r="K47"/>
  <c r="H47"/>
  <c r="L46"/>
  <c r="K46"/>
  <c r="H46"/>
  <c r="L45"/>
  <c r="K45"/>
  <c r="H45"/>
  <c r="L44"/>
  <c r="K44"/>
  <c r="H44"/>
  <c r="L43"/>
  <c r="K43"/>
  <c r="H43"/>
  <c r="L42"/>
  <c r="K42"/>
  <c r="H42"/>
  <c r="L41"/>
  <c r="K41"/>
  <c r="H41"/>
  <c r="L40"/>
  <c r="K40"/>
  <c r="H40"/>
  <c r="L39"/>
  <c r="K39"/>
  <c r="H39"/>
  <c r="L38"/>
  <c r="K38"/>
  <c r="H38"/>
  <c r="L37"/>
  <c r="K37"/>
  <c r="H37"/>
  <c r="L36"/>
  <c r="K36"/>
  <c r="H36"/>
  <c r="L35"/>
  <c r="K35"/>
  <c r="H35"/>
  <c r="L34"/>
  <c r="K34"/>
  <c r="H34"/>
  <c r="L33"/>
  <c r="K33"/>
  <c r="H33"/>
  <c r="L32"/>
  <c r="K32"/>
  <c r="H32"/>
  <c r="L31"/>
  <c r="K31"/>
  <c r="H31"/>
  <c r="K98" i="3" l="1"/>
  <c r="K101"/>
  <c r="K122"/>
  <c r="K123"/>
  <c r="K158"/>
  <c r="K159"/>
  <c r="K161"/>
  <c r="K176"/>
  <c r="K177"/>
  <c r="K180"/>
  <c r="K181"/>
  <c r="K182"/>
  <c r="K184"/>
  <c r="K185"/>
  <c r="K186"/>
  <c r="K194"/>
  <c r="K195"/>
  <c r="K196"/>
  <c r="K202"/>
  <c r="K203"/>
  <c r="K211"/>
  <c r="K212"/>
  <c r="K215"/>
  <c r="L284" i="1"/>
  <c r="K284"/>
  <c r="H284"/>
  <c r="L283"/>
  <c r="K283"/>
  <c r="H283"/>
  <c r="L282"/>
  <c r="K282"/>
  <c r="H282"/>
  <c r="L281"/>
  <c r="K281"/>
  <c r="H281"/>
  <c r="L280"/>
  <c r="K280"/>
  <c r="H280"/>
  <c r="L279"/>
  <c r="K279"/>
  <c r="H279"/>
  <c r="L278"/>
  <c r="K278"/>
  <c r="H278"/>
  <c r="J277"/>
  <c r="L277" s="1"/>
  <c r="H277"/>
  <c r="L276"/>
  <c r="K276"/>
  <c r="H276"/>
  <c r="L275"/>
  <c r="K275"/>
  <c r="H275"/>
  <c r="J274"/>
  <c r="L274" s="1"/>
  <c r="H274"/>
  <c r="J273"/>
  <c r="L273" s="1"/>
  <c r="H273"/>
  <c r="L272"/>
  <c r="K272"/>
  <c r="H272"/>
  <c r="L271"/>
  <c r="K271"/>
  <c r="H271"/>
  <c r="L270"/>
  <c r="K270"/>
  <c r="H270"/>
  <c r="L269"/>
  <c r="K269"/>
  <c r="H269"/>
  <c r="L268"/>
  <c r="K268"/>
  <c r="H268"/>
  <c r="L267"/>
  <c r="K267"/>
  <c r="H267"/>
  <c r="L266"/>
  <c r="K266"/>
  <c r="H266"/>
  <c r="J265"/>
  <c r="L265" s="1"/>
  <c r="H265"/>
  <c r="J264"/>
  <c r="L264" s="1"/>
  <c r="H264"/>
  <c r="L263"/>
  <c r="K263"/>
  <c r="H263"/>
  <c r="L262"/>
  <c r="K262"/>
  <c r="H262"/>
  <c r="L261"/>
  <c r="K261"/>
  <c r="H261"/>
  <c r="L260"/>
  <c r="K260"/>
  <c r="H260"/>
  <c r="L259"/>
  <c r="K259"/>
  <c r="H259"/>
  <c r="J258"/>
  <c r="L258" s="1"/>
  <c r="H258"/>
  <c r="J257"/>
  <c r="L257" s="1"/>
  <c r="H257"/>
  <c r="J256"/>
  <c r="L256" s="1"/>
  <c r="H256"/>
  <c r="L255"/>
  <c r="K255"/>
  <c r="H255"/>
  <c r="L254"/>
  <c r="K254"/>
  <c r="H254"/>
  <c r="L253"/>
  <c r="K253"/>
  <c r="H253"/>
  <c r="L252"/>
  <c r="K252"/>
  <c r="H252"/>
  <c r="L251"/>
  <c r="K251"/>
  <c r="H251"/>
  <c r="L250"/>
  <c r="K250"/>
  <c r="H250"/>
  <c r="L249"/>
  <c r="K249"/>
  <c r="H249"/>
  <c r="J248"/>
  <c r="L248" s="1"/>
  <c r="H248"/>
  <c r="J247"/>
  <c r="L247" s="1"/>
  <c r="H247"/>
  <c r="J246"/>
  <c r="L246" s="1"/>
  <c r="H246"/>
  <c r="L245"/>
  <c r="K245"/>
  <c r="H245"/>
  <c r="J244"/>
  <c r="L244" s="1"/>
  <c r="H244"/>
  <c r="J243"/>
  <c r="L243" s="1"/>
  <c r="H243"/>
  <c r="J242"/>
  <c r="L242" s="1"/>
  <c r="H242"/>
  <c r="L241"/>
  <c r="K241"/>
  <c r="H241"/>
  <c r="L240"/>
  <c r="K240"/>
  <c r="H240"/>
  <c r="J239"/>
  <c r="L239" s="1"/>
  <c r="H239"/>
  <c r="J238"/>
  <c r="L238" s="1"/>
  <c r="H238"/>
  <c r="L237"/>
  <c r="K237"/>
  <c r="H237"/>
  <c r="L236"/>
  <c r="K236"/>
  <c r="H236"/>
  <c r="L235"/>
  <c r="K235"/>
  <c r="H235"/>
  <c r="L234"/>
  <c r="K234"/>
  <c r="H234"/>
  <c r="L233"/>
  <c r="K233"/>
  <c r="H233"/>
  <c r="L232"/>
  <c r="K232"/>
  <c r="H232"/>
  <c r="L231"/>
  <c r="K231"/>
  <c r="H231"/>
  <c r="L230"/>
  <c r="K230"/>
  <c r="H230"/>
  <c r="L229"/>
  <c r="K229"/>
  <c r="H229"/>
  <c r="L228"/>
  <c r="K228"/>
  <c r="H228"/>
  <c r="L227"/>
  <c r="K227"/>
  <c r="H227"/>
  <c r="L226"/>
  <c r="K226"/>
  <c r="H226"/>
  <c r="L225"/>
  <c r="K225"/>
  <c r="H225"/>
  <c r="L224"/>
  <c r="K224"/>
  <c r="H224"/>
  <c r="J223"/>
  <c r="L223" s="1"/>
  <c r="H223"/>
  <c r="L222"/>
  <c r="K222"/>
  <c r="H222"/>
  <c r="J221"/>
  <c r="L221" s="1"/>
  <c r="H221"/>
  <c r="J220"/>
  <c r="L220" s="1"/>
  <c r="H220"/>
  <c r="L219"/>
  <c r="K219"/>
  <c r="H219"/>
  <c r="L218"/>
  <c r="K218"/>
  <c r="H218"/>
  <c r="L217"/>
  <c r="K217"/>
  <c r="H217"/>
  <c r="L216"/>
  <c r="K216"/>
  <c r="H216"/>
  <c r="L215"/>
  <c r="K215"/>
  <c r="H215"/>
  <c r="L214"/>
  <c r="K214"/>
  <c r="H214"/>
  <c r="L213"/>
  <c r="K213"/>
  <c r="H213"/>
  <c r="L212"/>
  <c r="K212"/>
  <c r="H212"/>
  <c r="L211"/>
  <c r="K211"/>
  <c r="H211"/>
  <c r="L210"/>
  <c r="K210"/>
  <c r="H210"/>
  <c r="L209"/>
  <c r="K209"/>
  <c r="H209"/>
  <c r="L208"/>
  <c r="K208"/>
  <c r="H208"/>
  <c r="L207"/>
  <c r="K207"/>
  <c r="H207"/>
  <c r="L206"/>
  <c r="K206"/>
  <c r="H206"/>
  <c r="L205"/>
  <c r="K205"/>
  <c r="H205"/>
  <c r="L204"/>
  <c r="K204"/>
  <c r="H204"/>
  <c r="L203"/>
  <c r="K203"/>
  <c r="H203"/>
  <c r="L202"/>
  <c r="K202"/>
  <c r="H202"/>
  <c r="L201"/>
  <c r="K201"/>
  <c r="H201"/>
  <c r="L200"/>
  <c r="K200"/>
  <c r="H200"/>
  <c r="L199"/>
  <c r="K199"/>
  <c r="H199"/>
  <c r="L198"/>
  <c r="K198"/>
  <c r="H198"/>
  <c r="L197"/>
  <c r="K197"/>
  <c r="H197"/>
  <c r="L196"/>
  <c r="K196"/>
  <c r="H196"/>
  <c r="L195"/>
  <c r="K195"/>
  <c r="H195"/>
  <c r="L194"/>
  <c r="K194"/>
  <c r="H194"/>
  <c r="L193"/>
  <c r="K193"/>
  <c r="H193"/>
  <c r="L192"/>
  <c r="K192"/>
  <c r="H192"/>
  <c r="L191"/>
  <c r="K191"/>
  <c r="H191"/>
  <c r="L190"/>
  <c r="K190"/>
  <c r="H190"/>
  <c r="L189"/>
  <c r="K189"/>
  <c r="H189"/>
  <c r="L188"/>
  <c r="K188"/>
  <c r="H188"/>
  <c r="L187"/>
  <c r="K187"/>
  <c r="H187"/>
  <c r="L186"/>
  <c r="K186"/>
  <c r="H186"/>
  <c r="J185"/>
  <c r="L185" s="1"/>
  <c r="H185"/>
  <c r="J184"/>
  <c r="L184" s="1"/>
  <c r="H184"/>
  <c r="L183"/>
  <c r="K183"/>
  <c r="H183"/>
  <c r="L182"/>
  <c r="K182"/>
  <c r="H182"/>
  <c r="L181"/>
  <c r="K181"/>
  <c r="H181"/>
  <c r="L180"/>
  <c r="K180"/>
  <c r="H180"/>
  <c r="L179"/>
  <c r="K179"/>
  <c r="H179"/>
  <c r="L178"/>
  <c r="K178"/>
  <c r="H178"/>
  <c r="L177"/>
  <c r="K177"/>
  <c r="H177"/>
  <c r="L176"/>
  <c r="K176"/>
  <c r="H176"/>
  <c r="L175"/>
  <c r="K175"/>
  <c r="H175"/>
  <c r="L174"/>
  <c r="K174"/>
  <c r="H174"/>
  <c r="L173"/>
  <c r="K173"/>
  <c r="H173"/>
  <c r="L172"/>
  <c r="K172"/>
  <c r="H172"/>
  <c r="L171"/>
  <c r="K171"/>
  <c r="H171"/>
  <c r="L170"/>
  <c r="K170"/>
  <c r="H170"/>
  <c r="L169"/>
  <c r="K169"/>
  <c r="H169"/>
  <c r="L168"/>
  <c r="K168"/>
  <c r="H168"/>
  <c r="L167"/>
  <c r="K167"/>
  <c r="H167"/>
  <c r="L166"/>
  <c r="K166"/>
  <c r="H166"/>
  <c r="L165"/>
  <c r="K165"/>
  <c r="H165"/>
  <c r="L164"/>
  <c r="K164"/>
  <c r="H164"/>
  <c r="J163"/>
  <c r="L163" s="1"/>
  <c r="H163"/>
  <c r="L162"/>
  <c r="K162"/>
  <c r="H162"/>
  <c r="L161"/>
  <c r="K161"/>
  <c r="H161"/>
  <c r="J160"/>
  <c r="L160" s="1"/>
  <c r="H160"/>
  <c r="L159"/>
  <c r="K159"/>
  <c r="H159"/>
  <c r="L158"/>
  <c r="K158"/>
  <c r="H158"/>
  <c r="L157"/>
  <c r="K157"/>
  <c r="H157"/>
  <c r="L156"/>
  <c r="K156"/>
  <c r="H156"/>
  <c r="L155"/>
  <c r="K155"/>
  <c r="H155"/>
  <c r="L154"/>
  <c r="K154"/>
  <c r="H154"/>
  <c r="L153"/>
  <c r="K153"/>
  <c r="H153"/>
  <c r="L152"/>
  <c r="K152"/>
  <c r="H152"/>
  <c r="L151"/>
  <c r="K151"/>
  <c r="H151"/>
  <c r="L150"/>
  <c r="K150"/>
  <c r="H150"/>
  <c r="L149"/>
  <c r="K149"/>
  <c r="H149"/>
  <c r="L148"/>
  <c r="K148"/>
  <c r="H148"/>
  <c r="L147"/>
  <c r="K147"/>
  <c r="H147"/>
  <c r="L146"/>
  <c r="K146"/>
  <c r="H146"/>
  <c r="L145"/>
  <c r="K145"/>
  <c r="H145"/>
  <c r="L144"/>
  <c r="K144"/>
  <c r="H144"/>
  <c r="L143"/>
  <c r="K143"/>
  <c r="H143"/>
  <c r="L142"/>
  <c r="K142"/>
  <c r="H142"/>
  <c r="L141"/>
  <c r="K141"/>
  <c r="H141"/>
  <c r="L140"/>
  <c r="K140"/>
  <c r="H140"/>
  <c r="L139"/>
  <c r="K139"/>
  <c r="H139"/>
  <c r="L138"/>
  <c r="K138"/>
  <c r="H138"/>
  <c r="L137"/>
  <c r="K137"/>
  <c r="H137"/>
  <c r="L136"/>
  <c r="K136"/>
  <c r="H136"/>
  <c r="L135"/>
  <c r="K135"/>
  <c r="H135"/>
  <c r="L134"/>
  <c r="K134"/>
  <c r="H134"/>
  <c r="L133"/>
  <c r="K133"/>
  <c r="H133"/>
  <c r="L132"/>
  <c r="K132"/>
  <c r="H132"/>
  <c r="L131"/>
  <c r="K131"/>
  <c r="H131"/>
  <c r="L130"/>
  <c r="K130"/>
  <c r="H130"/>
  <c r="L129"/>
  <c r="K129"/>
  <c r="H129"/>
  <c r="L128"/>
  <c r="K128"/>
  <c r="H128"/>
  <c r="L127"/>
  <c r="K127"/>
  <c r="H127"/>
  <c r="L126"/>
  <c r="K126"/>
  <c r="H126"/>
  <c r="L125"/>
  <c r="K125"/>
  <c r="H125"/>
  <c r="L124"/>
  <c r="K124"/>
  <c r="H124"/>
  <c r="L123"/>
  <c r="K123"/>
  <c r="H123"/>
  <c r="L122"/>
  <c r="K122"/>
  <c r="H122"/>
  <c r="L121"/>
  <c r="K121"/>
  <c r="H121"/>
  <c r="K184" l="1"/>
  <c r="K185"/>
  <c r="K220"/>
  <c r="K221"/>
  <c r="K223"/>
  <c r="K238"/>
  <c r="K239"/>
  <c r="K242"/>
  <c r="K243"/>
  <c r="K244"/>
  <c r="K246"/>
  <c r="K247"/>
  <c r="K248"/>
  <c r="K256"/>
  <c r="K257"/>
  <c r="K258"/>
  <c r="K264"/>
  <c r="K265"/>
  <c r="K273"/>
  <c r="K274"/>
  <c r="K277"/>
  <c r="K160"/>
  <c r="K163"/>
  <c r="T8" i="4"/>
  <c r="S8"/>
  <c r="R8"/>
  <c r="Q8"/>
  <c r="P8"/>
  <c r="T6"/>
  <c r="S6"/>
  <c r="R6"/>
  <c r="Q6"/>
  <c r="P6"/>
  <c r="T5"/>
  <c r="S5"/>
  <c r="R5"/>
  <c r="Q5"/>
  <c r="P5"/>
  <c r="T4"/>
  <c r="S4"/>
  <c r="R4"/>
  <c r="Q4"/>
  <c r="P4"/>
  <c r="T3"/>
  <c r="S3"/>
  <c r="R3"/>
  <c r="Q3"/>
  <c r="L29"/>
  <c r="K29"/>
  <c r="H29"/>
  <c r="L28"/>
  <c r="K28"/>
  <c r="H28"/>
  <c r="L27"/>
  <c r="K27"/>
  <c r="H27"/>
  <c r="L26"/>
  <c r="K26"/>
  <c r="H26"/>
  <c r="L25"/>
  <c r="K25"/>
  <c r="H25"/>
  <c r="L24"/>
  <c r="K24"/>
  <c r="H24"/>
  <c r="L23"/>
  <c r="K23"/>
  <c r="H23"/>
  <c r="L22"/>
  <c r="K22"/>
  <c r="H22"/>
  <c r="L21"/>
  <c r="K21"/>
  <c r="H21"/>
  <c r="H20"/>
  <c r="J20" s="1"/>
  <c r="H19"/>
  <c r="J19" s="1"/>
  <c r="H18"/>
  <c r="J18" s="1"/>
  <c r="H17"/>
  <c r="J17" s="1"/>
  <c r="H16"/>
  <c r="J16" s="1"/>
  <c r="H15"/>
  <c r="L13"/>
  <c r="K13"/>
  <c r="H13"/>
  <c r="L12"/>
  <c r="K12"/>
  <c r="H12"/>
  <c r="L11"/>
  <c r="K11"/>
  <c r="H11"/>
  <c r="L10"/>
  <c r="K10"/>
  <c r="H10"/>
  <c r="L9"/>
  <c r="K9"/>
  <c r="H9"/>
  <c r="L8"/>
  <c r="K8"/>
  <c r="H8"/>
  <c r="L7"/>
  <c r="K7"/>
  <c r="H7"/>
  <c r="L6"/>
  <c r="K6"/>
  <c r="H6"/>
  <c r="L5"/>
  <c r="K5"/>
  <c r="H5"/>
  <c r="L4"/>
  <c r="K4"/>
  <c r="H4"/>
  <c r="K3"/>
  <c r="H3"/>
  <c r="L93" i="3"/>
  <c r="K93"/>
  <c r="H93"/>
  <c r="L92"/>
  <c r="K92"/>
  <c r="H92"/>
  <c r="L91"/>
  <c r="K91"/>
  <c r="H91"/>
  <c r="L90"/>
  <c r="K90"/>
  <c r="H90"/>
  <c r="L89"/>
  <c r="K89"/>
  <c r="H89"/>
  <c r="L88"/>
  <c r="K88"/>
  <c r="H88"/>
  <c r="L87"/>
  <c r="K87"/>
  <c r="H87"/>
  <c r="L86"/>
  <c r="K86"/>
  <c r="H86"/>
  <c r="L85"/>
  <c r="K85"/>
  <c r="H85"/>
  <c r="L84"/>
  <c r="K84"/>
  <c r="H84"/>
  <c r="L83"/>
  <c r="K83"/>
  <c r="H83"/>
  <c r="L82"/>
  <c r="K82"/>
  <c r="H82"/>
  <c r="L81"/>
  <c r="K81"/>
  <c r="H81"/>
  <c r="L80"/>
  <c r="K80"/>
  <c r="H80"/>
  <c r="L79"/>
  <c r="K79"/>
  <c r="H79"/>
  <c r="L78"/>
  <c r="K78"/>
  <c r="H78"/>
  <c r="L77"/>
  <c r="K77"/>
  <c r="H77"/>
  <c r="L76"/>
  <c r="K76"/>
  <c r="H76"/>
  <c r="L75"/>
  <c r="K75"/>
  <c r="H75"/>
  <c r="L74"/>
  <c r="K74"/>
  <c r="H74"/>
  <c r="L73"/>
  <c r="K73"/>
  <c r="H73"/>
  <c r="L72"/>
  <c r="K72"/>
  <c r="H72"/>
  <c r="L71"/>
  <c r="K71"/>
  <c r="H71"/>
  <c r="L70"/>
  <c r="K70"/>
  <c r="H70"/>
  <c r="L69"/>
  <c r="K69"/>
  <c r="H69"/>
  <c r="L68"/>
  <c r="K68"/>
  <c r="H68"/>
  <c r="L67"/>
  <c r="K67"/>
  <c r="H67"/>
  <c r="L66"/>
  <c r="K66"/>
  <c r="H66"/>
  <c r="L65"/>
  <c r="K65"/>
  <c r="H65"/>
  <c r="L64"/>
  <c r="K64"/>
  <c r="H64"/>
  <c r="L63"/>
  <c r="K63"/>
  <c r="H63"/>
  <c r="L62"/>
  <c r="K62"/>
  <c r="H62"/>
  <c r="L61"/>
  <c r="K61"/>
  <c r="H61"/>
  <c r="L60"/>
  <c r="K60"/>
  <c r="H60"/>
  <c r="L59"/>
  <c r="K59"/>
  <c r="H59"/>
  <c r="L58"/>
  <c r="K58"/>
  <c r="H58"/>
  <c r="L57"/>
  <c r="K57"/>
  <c r="H57"/>
  <c r="L56"/>
  <c r="K56"/>
  <c r="H56"/>
  <c r="L55"/>
  <c r="K55"/>
  <c r="H55"/>
  <c r="L54"/>
  <c r="K54"/>
  <c r="H54"/>
  <c r="L53"/>
  <c r="K53"/>
  <c r="H53"/>
  <c r="L52"/>
  <c r="K52"/>
  <c r="H52"/>
  <c r="L51"/>
  <c r="K51"/>
  <c r="H51"/>
  <c r="L50"/>
  <c r="K50"/>
  <c r="H50"/>
  <c r="L49"/>
  <c r="K49"/>
  <c r="H49"/>
  <c r="L47"/>
  <c r="K47"/>
  <c r="H47"/>
  <c r="L46"/>
  <c r="K46"/>
  <c r="H46"/>
  <c r="L45"/>
  <c r="K45"/>
  <c r="H45"/>
  <c r="J44"/>
  <c r="L44" s="1"/>
  <c r="H44"/>
  <c r="L43"/>
  <c r="K43"/>
  <c r="H43"/>
  <c r="L42"/>
  <c r="K42"/>
  <c r="H42"/>
  <c r="L41"/>
  <c r="K41"/>
  <c r="H41"/>
  <c r="L40"/>
  <c r="K40"/>
  <c r="H40"/>
  <c r="L39"/>
  <c r="K39"/>
  <c r="H39"/>
  <c r="L38"/>
  <c r="K38"/>
  <c r="H38"/>
  <c r="L37"/>
  <c r="K37"/>
  <c r="H37"/>
  <c r="L36"/>
  <c r="K36"/>
  <c r="H36"/>
  <c r="L35"/>
  <c r="K35"/>
  <c r="H35"/>
  <c r="L34"/>
  <c r="K34"/>
  <c r="H34"/>
  <c r="L33"/>
  <c r="K33"/>
  <c r="H33"/>
  <c r="L32"/>
  <c r="K32"/>
  <c r="H32"/>
  <c r="L31"/>
  <c r="K31"/>
  <c r="H31"/>
  <c r="L30"/>
  <c r="K30"/>
  <c r="H30"/>
  <c r="L29"/>
  <c r="K29"/>
  <c r="H29"/>
  <c r="L28"/>
  <c r="K28"/>
  <c r="H28"/>
  <c r="L27"/>
  <c r="K27"/>
  <c r="H27"/>
  <c r="L26"/>
  <c r="K26"/>
  <c r="H26"/>
  <c r="L25"/>
  <c r="K25"/>
  <c r="H25"/>
  <c r="J24"/>
  <c r="L24" s="1"/>
  <c r="H24"/>
  <c r="J23"/>
  <c r="L23" s="1"/>
  <c r="H23"/>
  <c r="L21"/>
  <c r="K21"/>
  <c r="H21"/>
  <c r="L20"/>
  <c r="K20"/>
  <c r="H20"/>
  <c r="L19"/>
  <c r="K19"/>
  <c r="H19"/>
  <c r="L18"/>
  <c r="K18"/>
  <c r="H18"/>
  <c r="L17"/>
  <c r="K17"/>
  <c r="H17"/>
  <c r="L16"/>
  <c r="K16"/>
  <c r="H16"/>
  <c r="L15"/>
  <c r="K15"/>
  <c r="H15"/>
  <c r="L14"/>
  <c r="K14"/>
  <c r="H14"/>
  <c r="L13"/>
  <c r="K13"/>
  <c r="H13"/>
  <c r="L12"/>
  <c r="K12"/>
  <c r="H12"/>
  <c r="L11"/>
  <c r="K11"/>
  <c r="H11"/>
  <c r="L10"/>
  <c r="K10"/>
  <c r="H10"/>
  <c r="L9"/>
  <c r="K9"/>
  <c r="H9"/>
  <c r="L8"/>
  <c r="K8"/>
  <c r="H8"/>
  <c r="L7"/>
  <c r="K7"/>
  <c r="H7"/>
  <c r="L6"/>
  <c r="K6"/>
  <c r="H6"/>
  <c r="L5"/>
  <c r="K5"/>
  <c r="H5"/>
  <c r="L4"/>
  <c r="K4"/>
  <c r="H4"/>
  <c r="L3"/>
  <c r="K3"/>
  <c r="H3"/>
  <c r="L119" i="1"/>
  <c r="K119"/>
  <c r="H119"/>
  <c r="L118"/>
  <c r="K118"/>
  <c r="H118"/>
  <c r="L117"/>
  <c r="K117"/>
  <c r="H117"/>
  <c r="L116"/>
  <c r="K116"/>
  <c r="H116"/>
  <c r="L115"/>
  <c r="K115"/>
  <c r="H115"/>
  <c r="L114"/>
  <c r="K114"/>
  <c r="H114"/>
  <c r="L113"/>
  <c r="K113"/>
  <c r="H113"/>
  <c r="L112"/>
  <c r="K112"/>
  <c r="H112"/>
  <c r="L111"/>
  <c r="K111"/>
  <c r="H111"/>
  <c r="L110"/>
  <c r="K110"/>
  <c r="H110"/>
  <c r="L109"/>
  <c r="K109"/>
  <c r="H109"/>
  <c r="L108"/>
  <c r="K108"/>
  <c r="H108"/>
  <c r="L107"/>
  <c r="K107"/>
  <c r="H107"/>
  <c r="L106"/>
  <c r="K106"/>
  <c r="H106"/>
  <c r="L105"/>
  <c r="K105"/>
  <c r="H105"/>
  <c r="L104"/>
  <c r="K104"/>
  <c r="H104"/>
  <c r="L103"/>
  <c r="K103"/>
  <c r="H103"/>
  <c r="L102"/>
  <c r="K102"/>
  <c r="H102"/>
  <c r="L101"/>
  <c r="K101"/>
  <c r="H101"/>
  <c r="L100"/>
  <c r="K100"/>
  <c r="H100"/>
  <c r="L99"/>
  <c r="K99"/>
  <c r="H99"/>
  <c r="L98"/>
  <c r="K98"/>
  <c r="H98"/>
  <c r="L97"/>
  <c r="K97"/>
  <c r="H97"/>
  <c r="L96"/>
  <c r="K96"/>
  <c r="H96"/>
  <c r="L95"/>
  <c r="K95"/>
  <c r="H95"/>
  <c r="L94"/>
  <c r="K94"/>
  <c r="H94"/>
  <c r="L93"/>
  <c r="K93"/>
  <c r="H93"/>
  <c r="L92"/>
  <c r="K92"/>
  <c r="H92"/>
  <c r="L91"/>
  <c r="K91"/>
  <c r="H91"/>
  <c r="L90"/>
  <c r="K90"/>
  <c r="H90"/>
  <c r="L89"/>
  <c r="K89"/>
  <c r="H89"/>
  <c r="L88"/>
  <c r="K88"/>
  <c r="H88"/>
  <c r="L87"/>
  <c r="K87"/>
  <c r="H87"/>
  <c r="L86"/>
  <c r="K86"/>
  <c r="H86"/>
  <c r="L85"/>
  <c r="K85"/>
  <c r="H85"/>
  <c r="L84"/>
  <c r="K84"/>
  <c r="H84"/>
  <c r="L83"/>
  <c r="K83"/>
  <c r="H83"/>
  <c r="L82"/>
  <c r="K82"/>
  <c r="H82"/>
  <c r="L81"/>
  <c r="K81"/>
  <c r="H81"/>
  <c r="L80"/>
  <c r="K80"/>
  <c r="H80"/>
  <c r="L79"/>
  <c r="K79"/>
  <c r="H79"/>
  <c r="L78"/>
  <c r="K78"/>
  <c r="H78"/>
  <c r="L77"/>
  <c r="K77"/>
  <c r="H77"/>
  <c r="L76"/>
  <c r="K76"/>
  <c r="H76"/>
  <c r="L75"/>
  <c r="K75"/>
  <c r="H75"/>
  <c r="L73"/>
  <c r="K73"/>
  <c r="H73"/>
  <c r="L72"/>
  <c r="K72"/>
  <c r="H72"/>
  <c r="L71"/>
  <c r="K71"/>
  <c r="H71"/>
  <c r="J70"/>
  <c r="L70" s="1"/>
  <c r="H70"/>
  <c r="L69"/>
  <c r="K69"/>
  <c r="H69"/>
  <c r="L68"/>
  <c r="K68"/>
  <c r="H68"/>
  <c r="L67"/>
  <c r="K67"/>
  <c r="H67"/>
  <c r="L66"/>
  <c r="K66"/>
  <c r="H66"/>
  <c r="L65"/>
  <c r="K65"/>
  <c r="H65"/>
  <c r="L64"/>
  <c r="K64"/>
  <c r="H64"/>
  <c r="L63"/>
  <c r="K63"/>
  <c r="H63"/>
  <c r="L62"/>
  <c r="K62"/>
  <c r="H62"/>
  <c r="L61"/>
  <c r="K61"/>
  <c r="H61"/>
  <c r="L60"/>
  <c r="K60"/>
  <c r="H60"/>
  <c r="L59"/>
  <c r="K59"/>
  <c r="H59"/>
  <c r="L58"/>
  <c r="K58"/>
  <c r="H58"/>
  <c r="L57"/>
  <c r="K57"/>
  <c r="H57"/>
  <c r="L56"/>
  <c r="K56"/>
  <c r="H56"/>
  <c r="L55"/>
  <c r="K55"/>
  <c r="H55"/>
  <c r="L54"/>
  <c r="K54"/>
  <c r="H54"/>
  <c r="L53"/>
  <c r="K53"/>
  <c r="H53"/>
  <c r="L52"/>
  <c r="K52"/>
  <c r="H52"/>
  <c r="L51"/>
  <c r="K51"/>
  <c r="H51"/>
  <c r="J50"/>
  <c r="L50" s="1"/>
  <c r="H50"/>
  <c r="J49"/>
  <c r="L49" s="1"/>
  <c r="H49"/>
  <c r="L48"/>
  <c r="K48"/>
  <c r="H48"/>
  <c r="L47"/>
  <c r="K47"/>
  <c r="H47"/>
  <c r="L46"/>
  <c r="K46"/>
  <c r="H46"/>
  <c r="L45"/>
  <c r="K45"/>
  <c r="H45"/>
  <c r="L44"/>
  <c r="K44"/>
  <c r="H44"/>
  <c r="L43"/>
  <c r="K43"/>
  <c r="H43"/>
  <c r="L42"/>
  <c r="K42"/>
  <c r="H42"/>
  <c r="L41"/>
  <c r="K41"/>
  <c r="H41"/>
  <c r="L40"/>
  <c r="K40"/>
  <c r="H40"/>
  <c r="H39"/>
  <c r="J39" s="1"/>
  <c r="H38"/>
  <c r="J38" s="1"/>
  <c r="H37"/>
  <c r="J37" s="1"/>
  <c r="H36"/>
  <c r="J36" s="1"/>
  <c r="H35"/>
  <c r="J35" s="1"/>
  <c r="H34"/>
  <c r="J34" s="1"/>
  <c r="L32"/>
  <c r="K32"/>
  <c r="H32"/>
  <c r="L31"/>
  <c r="K31"/>
  <c r="H31"/>
  <c r="L30"/>
  <c r="K30"/>
  <c r="H30"/>
  <c r="L29"/>
  <c r="K29"/>
  <c r="H29"/>
  <c r="L28"/>
  <c r="K28"/>
  <c r="H28"/>
  <c r="L27"/>
  <c r="K27"/>
  <c r="H27"/>
  <c r="L26"/>
  <c r="K26"/>
  <c r="H26"/>
  <c r="L25"/>
  <c r="K25"/>
  <c r="H25"/>
  <c r="L24"/>
  <c r="K24"/>
  <c r="H24"/>
  <c r="L23"/>
  <c r="K23"/>
  <c r="H23"/>
  <c r="L22"/>
  <c r="K22"/>
  <c r="H22"/>
  <c r="L21"/>
  <c r="K21"/>
  <c r="H21"/>
  <c r="L20"/>
  <c r="K20"/>
  <c r="H20"/>
  <c r="L19"/>
  <c r="K19"/>
  <c r="H19"/>
  <c r="L18"/>
  <c r="K18"/>
  <c r="H18"/>
  <c r="L17"/>
  <c r="K17"/>
  <c r="H17"/>
  <c r="L16"/>
  <c r="K16"/>
  <c r="H16"/>
  <c r="L15"/>
  <c r="K15"/>
  <c r="H15"/>
  <c r="L14"/>
  <c r="K14"/>
  <c r="H14"/>
  <c r="L13"/>
  <c r="K13"/>
  <c r="H13"/>
  <c r="L12"/>
  <c r="K12"/>
  <c r="H12"/>
  <c r="L11"/>
  <c r="K11"/>
  <c r="H11"/>
  <c r="L10"/>
  <c r="K10"/>
  <c r="H10"/>
  <c r="L9"/>
  <c r="K9"/>
  <c r="H9"/>
  <c r="L8"/>
  <c r="K8"/>
  <c r="H8"/>
  <c r="L7"/>
  <c r="K7"/>
  <c r="H7"/>
  <c r="L6"/>
  <c r="K6"/>
  <c r="H6"/>
  <c r="L5"/>
  <c r="K5"/>
  <c r="H5"/>
  <c r="L4"/>
  <c r="K4"/>
  <c r="H4"/>
  <c r="L3"/>
  <c r="K3"/>
  <c r="H3"/>
  <c r="L16" i="4" l="1"/>
  <c r="K16"/>
  <c r="L17"/>
  <c r="K17"/>
  <c r="L18"/>
  <c r="K18"/>
  <c r="L19"/>
  <c r="K19"/>
  <c r="L20"/>
  <c r="K20"/>
  <c r="J15"/>
  <c r="K23" i="3"/>
  <c r="K24"/>
  <c r="K44"/>
  <c r="K70" i="1"/>
  <c r="K49"/>
  <c r="K50"/>
  <c r="L34"/>
  <c r="K34"/>
  <c r="L35"/>
  <c r="K35"/>
  <c r="L36"/>
  <c r="K36"/>
  <c r="L37"/>
  <c r="K37"/>
  <c r="L38"/>
  <c r="K38"/>
  <c r="L39"/>
  <c r="K39"/>
  <c r="L15" i="4" l="1"/>
  <c r="K15"/>
</calcChain>
</file>

<file path=xl/sharedStrings.xml><?xml version="1.0" encoding="utf-8"?>
<sst xmlns="http://schemas.openxmlformats.org/spreadsheetml/2006/main" count="987" uniqueCount="74">
  <si>
    <t>Year</t>
  </si>
  <si>
    <t>Field No.</t>
  </si>
  <si>
    <t>Cell No.</t>
  </si>
  <si>
    <t>Irrigation Start Date</t>
  </si>
  <si>
    <t>Irrigation Duration (days)</t>
  </si>
  <si>
    <t>Applied Depth (in)</t>
  </si>
  <si>
    <t>Tailwater Depth (in)</t>
  </si>
  <si>
    <t>Infiltrated Depth (in)</t>
  </si>
  <si>
    <t>Deep Percolation Depth (in)</t>
  </si>
  <si>
    <t>Ea (%)</t>
  </si>
  <si>
    <t>US4</t>
  </si>
  <si>
    <t>US5A</t>
  </si>
  <si>
    <t>2,3,4</t>
  </si>
  <si>
    <t>1,2,3</t>
  </si>
  <si>
    <t>1,2,3,4</t>
  </si>
  <si>
    <t>3,4</t>
  </si>
  <si>
    <t>DS5A</t>
  </si>
  <si>
    <t>1,2</t>
  </si>
  <si>
    <t>DS9</t>
  </si>
  <si>
    <t>DS16</t>
  </si>
  <si>
    <t>US4A</t>
  </si>
  <si>
    <t>US17E</t>
  </si>
  <si>
    <t>US17F</t>
  </si>
  <si>
    <t>US18A</t>
  </si>
  <si>
    <t>US18B</t>
  </si>
  <si>
    <t>DS17A</t>
  </si>
  <si>
    <t>DS18A</t>
  </si>
  <si>
    <t>DS18B</t>
  </si>
  <si>
    <t>DS18C</t>
  </si>
  <si>
    <t>DS18D</t>
  </si>
  <si>
    <t>DS19A</t>
  </si>
  <si>
    <t>4,3,2</t>
  </si>
  <si>
    <t>4,1</t>
  </si>
  <si>
    <t>DS19B</t>
  </si>
  <si>
    <t>2,3</t>
  </si>
  <si>
    <t>4,3,2,1</t>
  </si>
  <si>
    <t>4,3</t>
  </si>
  <si>
    <t>2,1</t>
  </si>
  <si>
    <t>DS19C</t>
  </si>
  <si>
    <t>DS19D</t>
  </si>
  <si>
    <t>DS19M</t>
  </si>
  <si>
    <t>DS20A</t>
  </si>
  <si>
    <t>DS20B</t>
  </si>
  <si>
    <t>DS20G</t>
  </si>
  <si>
    <t>Tailwater Fraction (%)</t>
  </si>
  <si>
    <t>Deep Percolation Fraction (%)</t>
  </si>
  <si>
    <t>DS4A2</t>
  </si>
  <si>
    <t>DS4A1</t>
  </si>
  <si>
    <t>DS22</t>
  </si>
  <si>
    <t>DS7s</t>
  </si>
  <si>
    <t>Mean</t>
  </si>
  <si>
    <t>Min</t>
  </si>
  <si>
    <t>Max</t>
  </si>
  <si>
    <t>95 perc.</t>
  </si>
  <si>
    <t>CV(%)</t>
  </si>
  <si>
    <t>Applied Depth</t>
  </si>
  <si>
    <t>Infiltrated Depth</t>
  </si>
  <si>
    <t>Deep Percolation Fraction of Infiltrated (%)</t>
  </si>
  <si>
    <t>Duration</t>
  </si>
  <si>
    <t>Applied</t>
  </si>
  <si>
    <t>Tailwater</t>
  </si>
  <si>
    <t>TWF %</t>
  </si>
  <si>
    <t>Infiltrated</t>
  </si>
  <si>
    <t xml:space="preserve">DP </t>
  </si>
  <si>
    <r>
      <t>DPF</t>
    </r>
    <r>
      <rPr>
        <b/>
        <vertAlign val="subscript"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>%</t>
    </r>
  </si>
  <si>
    <r>
      <t>E</t>
    </r>
    <r>
      <rPr>
        <b/>
        <vertAlign val="subscript"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>%</t>
    </r>
  </si>
  <si>
    <r>
      <t>DPF</t>
    </r>
    <r>
      <rPr>
        <b/>
        <vertAlign val="subscript"/>
        <sz val="11"/>
        <color theme="1"/>
        <rFont val="Calibri"/>
        <family val="2"/>
        <scheme val="minor"/>
      </rPr>
      <t xml:space="preserve">i </t>
    </r>
    <r>
      <rPr>
        <b/>
        <sz val="11"/>
        <color theme="1"/>
        <rFont val="Calibri"/>
        <family val="2"/>
        <scheme val="minor"/>
      </rPr>
      <t>%</t>
    </r>
  </si>
  <si>
    <t>TWF</t>
  </si>
  <si>
    <r>
      <t>DPF</t>
    </r>
    <r>
      <rPr>
        <b/>
        <vertAlign val="subscript"/>
        <sz val="11"/>
        <color theme="1"/>
        <rFont val="Calibri"/>
        <family val="2"/>
        <scheme val="minor"/>
      </rPr>
      <t>a</t>
    </r>
  </si>
  <si>
    <r>
      <t>DPF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</si>
  <si>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E</t>
    </r>
    <r>
      <rPr>
        <b/>
        <vertAlign val="subscript"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 xml:space="preserve">  </t>
    </r>
  </si>
  <si>
    <t>Averages</t>
  </si>
  <si>
    <t>Irrigation Duration (day)</t>
  </si>
  <si>
    <r>
      <t>E</t>
    </r>
    <r>
      <rPr>
        <b/>
        <i/>
        <vertAlign val="subscript"/>
        <sz val="10"/>
        <rFont val="Arial"/>
        <family val="2"/>
      </rPr>
      <t>a</t>
    </r>
    <r>
      <rPr>
        <b/>
        <i/>
        <sz val="10"/>
        <rFont val="Arial"/>
        <family val="2"/>
      </rPr>
      <t xml:space="preserve"> (%)</t>
    </r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</si>
</sst>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i/>
      <sz val="11"/>
      <color indexed="8"/>
      <name val="Calibri"/>
      <family val="2"/>
    </font>
    <font>
      <b/>
      <sz val="10"/>
      <name val="Arial"/>
      <family val="2"/>
    </font>
    <font>
      <sz val="8"/>
      <name val="Calibri"/>
      <family val="2"/>
    </font>
    <font>
      <sz val="10"/>
      <color indexed="18"/>
      <name val="Arial"/>
      <family val="2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i/>
      <vertAlign val="sub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5" fillId="0" borderId="0" xfId="0" applyFont="1" applyAlignment="1">
      <alignment horizontal="left"/>
    </xf>
    <xf numFmtId="2" fontId="0" fillId="0" borderId="0" xfId="0" applyNumberFormat="1"/>
    <xf numFmtId="0" fontId="0" fillId="0" borderId="0" xfId="0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14" fontId="0" fillId="0" borderId="5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4" fontId="0" fillId="0" borderId="0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8" fillId="0" borderId="0" xfId="0" applyFont="1"/>
    <xf numFmtId="0" fontId="0" fillId="0" borderId="0" xfId="0" applyAlignment="1">
      <alignment horizontal="right"/>
    </xf>
    <xf numFmtId="0" fontId="0" fillId="0" borderId="5" xfId="0" applyBorder="1" applyAlignment="1">
      <alignment horizontal="center"/>
    </xf>
    <xf numFmtId="14" fontId="0" fillId="0" borderId="5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0" xfId="0" applyBorder="1" applyAlignment="1">
      <alignment horizontal="center"/>
    </xf>
    <xf numFmtId="14" fontId="0" fillId="0" borderId="10" xfId="0" applyNumberFormat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0" xfId="0" applyFont="1" applyFill="1" applyBorder="1" applyAlignment="1">
      <alignment vertical="center" textRotation="90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7" fillId="0" borderId="0" xfId="0" applyFont="1" applyFill="1" applyBorder="1"/>
    <xf numFmtId="1" fontId="0" fillId="0" borderId="0" xfId="0" applyNumberFormat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5" xfId="0" applyBorder="1"/>
    <xf numFmtId="0" fontId="2" fillId="0" borderId="5" xfId="0" applyFont="1" applyBorder="1"/>
    <xf numFmtId="2" fontId="4" fillId="0" borderId="5" xfId="0" applyNumberFormat="1" applyFont="1" applyFill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4" fontId="0" fillId="0" borderId="10" xfId="0" applyNumberFormat="1" applyFill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0" fontId="8" fillId="0" borderId="0" xfId="0" applyFont="1" applyBorder="1" applyAlignment="1">
      <alignment vertical="center" textRotation="90"/>
    </xf>
    <xf numFmtId="0" fontId="0" fillId="0" borderId="0" xfId="0" applyBorder="1"/>
    <xf numFmtId="0" fontId="7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0" fontId="0" fillId="0" borderId="13" xfId="0" applyBorder="1"/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0" xfId="0" applyFont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14" fontId="0" fillId="0" borderId="0" xfId="0" applyNumberFormat="1" applyFont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textRotation="90"/>
    </xf>
    <xf numFmtId="0" fontId="8" fillId="0" borderId="8" xfId="0" applyFont="1" applyBorder="1" applyAlignment="1">
      <alignment horizontal="center" vertical="center" textRotation="90"/>
    </xf>
    <xf numFmtId="0" fontId="8" fillId="0" borderId="11" xfId="0" applyFont="1" applyBorder="1" applyAlignment="1">
      <alignment horizontal="center" vertical="center" textRotation="90"/>
    </xf>
    <xf numFmtId="0" fontId="8" fillId="0" borderId="1" xfId="0" applyFont="1" applyBorder="1" applyAlignment="1">
      <alignment horizontal="center" vertical="center" textRotation="90"/>
    </xf>
    <xf numFmtId="0" fontId="8" fillId="0" borderId="2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textRotation="90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T315"/>
  <sheetViews>
    <sheetView tabSelected="1" topLeftCell="A255" zoomScaleNormal="100" workbookViewId="0">
      <selection activeCell="M121" sqref="M121:M284"/>
    </sheetView>
  </sheetViews>
  <sheetFormatPr defaultRowHeight="15"/>
  <cols>
    <col min="4" max="4" width="14.5703125" customWidth="1"/>
    <col min="5" max="5" width="15.140625" customWidth="1"/>
    <col min="6" max="6" width="13.7109375" customWidth="1"/>
    <col min="7" max="8" width="14.7109375" customWidth="1"/>
    <col min="9" max="9" width="15.28515625" customWidth="1"/>
    <col min="10" max="11" width="16.85546875" customWidth="1"/>
    <col min="13" max="13" width="17.42578125" customWidth="1"/>
    <col min="15" max="15" width="24.28515625" bestFit="1" customWidth="1"/>
    <col min="20" max="20" width="12" bestFit="1" customWidth="1"/>
  </cols>
  <sheetData>
    <row r="1" spans="1:20" ht="39" thickBot="1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44</v>
      </c>
      <c r="I1" s="17" t="s">
        <v>7</v>
      </c>
      <c r="J1" s="17" t="s">
        <v>8</v>
      </c>
      <c r="K1" s="17" t="s">
        <v>45</v>
      </c>
      <c r="L1" s="18" t="s">
        <v>9</v>
      </c>
      <c r="M1" s="18" t="s">
        <v>57</v>
      </c>
      <c r="O1" s="26"/>
      <c r="P1" s="3"/>
      <c r="Q1" s="3"/>
      <c r="R1" s="3"/>
      <c r="S1" s="3"/>
      <c r="T1" s="3"/>
    </row>
    <row r="2" spans="1:20" ht="15" customHeight="1" thickBot="1">
      <c r="A2" s="80">
        <v>2005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2"/>
      <c r="O2" s="64">
        <v>2005</v>
      </c>
      <c r="P2" s="47" t="s">
        <v>50</v>
      </c>
      <c r="Q2" s="48" t="s">
        <v>51</v>
      </c>
      <c r="R2" s="48" t="s">
        <v>52</v>
      </c>
      <c r="S2" s="48" t="s">
        <v>53</v>
      </c>
      <c r="T2" s="49" t="s">
        <v>54</v>
      </c>
    </row>
    <row r="3" spans="1:20" ht="15" customHeight="1">
      <c r="A3" s="74">
        <v>2005</v>
      </c>
      <c r="B3" s="4" t="s">
        <v>10</v>
      </c>
      <c r="C3" s="5">
        <v>1</v>
      </c>
      <c r="D3" s="6">
        <v>38488</v>
      </c>
      <c r="E3" s="5">
        <v>21</v>
      </c>
      <c r="F3" s="7">
        <v>1.94</v>
      </c>
      <c r="G3" s="7">
        <v>0</v>
      </c>
      <c r="H3" s="7">
        <f t="shared" ref="H3:H32" si="0">100*G3/F3</f>
        <v>0</v>
      </c>
      <c r="I3" s="7">
        <v>1.84</v>
      </c>
      <c r="J3" s="7">
        <v>0</v>
      </c>
      <c r="K3" s="8">
        <f t="shared" ref="K3:K32" si="1">100*J3/F3</f>
        <v>0</v>
      </c>
      <c r="L3" s="50">
        <f t="shared" ref="L3:L32" si="2">100*(0.95*F3-G3-J3)/F3</f>
        <v>95.000000000000014</v>
      </c>
      <c r="M3" s="23">
        <f>J3/I3*100</f>
        <v>0</v>
      </c>
      <c r="N3" s="3">
        <f>(I3-J3)/I3*100</f>
        <v>100</v>
      </c>
      <c r="O3" s="60" t="s">
        <v>55</v>
      </c>
      <c r="P3" s="20">
        <f>AVERAGE(F3:F32)</f>
        <v>2.2195159569113057</v>
      </c>
      <c r="Q3" s="8">
        <f>MIN(F3:F32)</f>
        <v>0.66</v>
      </c>
      <c r="R3" s="8">
        <f>MAX(F3:F32)</f>
        <v>12.67</v>
      </c>
      <c r="S3" s="8">
        <f>PERCENTILE(F3:F32,0.95)</f>
        <v>4.1229999999999967</v>
      </c>
      <c r="T3" s="23">
        <f>100*STDEV(F3:F32)/P3</f>
        <v>95.075563662301263</v>
      </c>
    </row>
    <row r="4" spans="1:20">
      <c r="A4" s="75"/>
      <c r="B4" s="9" t="s">
        <v>10</v>
      </c>
      <c r="C4" s="10">
        <v>1</v>
      </c>
      <c r="D4" s="11">
        <v>38525</v>
      </c>
      <c r="E4" s="10">
        <v>13</v>
      </c>
      <c r="F4" s="12">
        <v>1</v>
      </c>
      <c r="G4" s="12">
        <v>0</v>
      </c>
      <c r="H4" s="12">
        <f t="shared" si="0"/>
        <v>0</v>
      </c>
      <c r="I4" s="12">
        <v>0.95</v>
      </c>
      <c r="J4" s="12">
        <v>0</v>
      </c>
      <c r="K4" s="13">
        <f t="shared" si="1"/>
        <v>0</v>
      </c>
      <c r="L4" s="38">
        <f t="shared" si="2"/>
        <v>95</v>
      </c>
      <c r="M4" s="24">
        <f t="shared" ref="M4:M67" si="3">J4/I4*100</f>
        <v>0</v>
      </c>
      <c r="N4" s="3">
        <f t="shared" ref="N4:N67" si="4">(I4-J4)/I4*100</f>
        <v>100</v>
      </c>
      <c r="O4" s="61" t="s">
        <v>56</v>
      </c>
      <c r="P4" s="21">
        <f>AVERAGE(I3:I32)</f>
        <v>2.1164068257324073</v>
      </c>
      <c r="Q4" s="13">
        <f>MIN(I3:I32)</f>
        <v>0.63</v>
      </c>
      <c r="R4" s="13">
        <f>MAX(I3:I32)</f>
        <v>12.21</v>
      </c>
      <c r="S4" s="13">
        <f>PERCENTILE(I3:I32,0.95)</f>
        <v>3.9464999999999968</v>
      </c>
      <c r="T4" s="24">
        <f>100*STDEV(I3:I32)/P4</f>
        <v>96.214435041694614</v>
      </c>
    </row>
    <row r="5" spans="1:20">
      <c r="A5" s="75"/>
      <c r="B5" s="9" t="s">
        <v>11</v>
      </c>
      <c r="C5" s="10">
        <v>1</v>
      </c>
      <c r="D5" s="11">
        <v>38462</v>
      </c>
      <c r="E5" s="10">
        <v>3</v>
      </c>
      <c r="F5" s="12">
        <v>1.83</v>
      </c>
      <c r="G5" s="12">
        <v>0</v>
      </c>
      <c r="H5" s="12">
        <f t="shared" si="0"/>
        <v>0</v>
      </c>
      <c r="I5" s="12">
        <v>1.73</v>
      </c>
      <c r="J5" s="12">
        <v>0</v>
      </c>
      <c r="K5" s="13">
        <f t="shared" si="1"/>
        <v>0</v>
      </c>
      <c r="L5" s="38">
        <f t="shared" si="2"/>
        <v>95</v>
      </c>
      <c r="M5" s="24">
        <f t="shared" si="3"/>
        <v>0</v>
      </c>
      <c r="N5" s="3">
        <f t="shared" si="4"/>
        <v>100</v>
      </c>
      <c r="O5" s="61" t="s">
        <v>67</v>
      </c>
      <c r="P5" s="21">
        <f>AVERAGE(H3:H32)</f>
        <v>0</v>
      </c>
      <c r="Q5" s="13">
        <f>MIN(H3:H32)</f>
        <v>0</v>
      </c>
      <c r="R5" s="13">
        <f>MAX(H3:H32)</f>
        <v>0</v>
      </c>
      <c r="S5" s="13">
        <f>PERCENTILE(H3:H32,0.95)</f>
        <v>0</v>
      </c>
      <c r="T5" s="24" t="e">
        <f>100*STDEV(H3:H32)/P5</f>
        <v>#DIV/0!</v>
      </c>
    </row>
    <row r="6" spans="1:20" ht="18">
      <c r="A6" s="75"/>
      <c r="B6" s="9" t="s">
        <v>11</v>
      </c>
      <c r="C6" s="10">
        <v>1</v>
      </c>
      <c r="D6" s="11">
        <v>38469</v>
      </c>
      <c r="E6" s="10">
        <v>3</v>
      </c>
      <c r="F6" s="12">
        <v>1.75</v>
      </c>
      <c r="G6" s="12">
        <v>0</v>
      </c>
      <c r="H6" s="12">
        <f t="shared" si="0"/>
        <v>0</v>
      </c>
      <c r="I6" s="12">
        <v>1.66</v>
      </c>
      <c r="J6" s="10">
        <v>0.39</v>
      </c>
      <c r="K6" s="13">
        <f t="shared" si="1"/>
        <v>22.285714285714285</v>
      </c>
      <c r="L6" s="38">
        <f t="shared" si="2"/>
        <v>72.714285714285708</v>
      </c>
      <c r="M6" s="24">
        <f t="shared" si="3"/>
        <v>23.493975903614459</v>
      </c>
      <c r="N6" s="3">
        <f t="shared" si="4"/>
        <v>76.506024096385545</v>
      </c>
      <c r="O6" s="61" t="s">
        <v>68</v>
      </c>
      <c r="P6" s="21">
        <f>AVERAGE(K3:K32)</f>
        <v>5.4420818012851857</v>
      </c>
      <c r="Q6" s="13">
        <f>MIN(K3:K32)</f>
        <v>0</v>
      </c>
      <c r="R6" s="13">
        <f>MAX(K3:K32)</f>
        <v>49.43181818181818</v>
      </c>
      <c r="S6" s="13">
        <f>PERCENTILE(K3:K32,0.95)</f>
        <v>33.951812366737677</v>
      </c>
      <c r="T6" s="24">
        <f>100*STDEV(K3:K32)/P6</f>
        <v>230.5782948470553</v>
      </c>
    </row>
    <row r="7" spans="1:20" ht="18">
      <c r="A7" s="75"/>
      <c r="B7" s="9" t="s">
        <v>11</v>
      </c>
      <c r="C7" s="10">
        <v>1</v>
      </c>
      <c r="D7" s="11">
        <v>38475</v>
      </c>
      <c r="E7" s="10">
        <v>3</v>
      </c>
      <c r="F7" s="12">
        <v>1.76</v>
      </c>
      <c r="G7" s="12">
        <v>0</v>
      </c>
      <c r="H7" s="12">
        <f t="shared" si="0"/>
        <v>0</v>
      </c>
      <c r="I7" s="12">
        <v>1.67</v>
      </c>
      <c r="J7" s="10">
        <v>0.87</v>
      </c>
      <c r="K7" s="13">
        <f t="shared" si="1"/>
        <v>49.43181818181818</v>
      </c>
      <c r="L7" s="38">
        <f t="shared" si="2"/>
        <v>45.568181818181813</v>
      </c>
      <c r="M7" s="24">
        <f t="shared" si="3"/>
        <v>52.095808383233532</v>
      </c>
      <c r="N7" s="3">
        <f t="shared" si="4"/>
        <v>47.904191616766468</v>
      </c>
      <c r="O7" s="62" t="s">
        <v>69</v>
      </c>
      <c r="P7" s="21">
        <f>AVERAGE(M3:M32)</f>
        <v>5.7037642189602327</v>
      </c>
      <c r="Q7" s="13">
        <f>MIN(M3:M32)</f>
        <v>0</v>
      </c>
      <c r="R7" s="13">
        <f>MAX(M3:M32)</f>
        <v>52.095808383233532</v>
      </c>
      <c r="S7" s="13">
        <f>PERCENTILE(M3:M32,0.95)</f>
        <v>35.505622489959777</v>
      </c>
      <c r="T7" s="24">
        <f>100*STDEV(M3:M32)/P7</f>
        <v>230.70153930376767</v>
      </c>
    </row>
    <row r="8" spans="1:20" ht="18.75" thickBot="1">
      <c r="A8" s="75"/>
      <c r="B8" s="9" t="s">
        <v>11</v>
      </c>
      <c r="C8" s="10">
        <v>1</v>
      </c>
      <c r="D8" s="11">
        <v>38484</v>
      </c>
      <c r="E8" s="10">
        <v>3</v>
      </c>
      <c r="F8" s="12">
        <v>1.75</v>
      </c>
      <c r="G8" s="12">
        <v>0</v>
      </c>
      <c r="H8" s="12">
        <f t="shared" si="0"/>
        <v>0</v>
      </c>
      <c r="I8" s="12">
        <v>1.67</v>
      </c>
      <c r="J8" s="12">
        <v>0</v>
      </c>
      <c r="K8" s="13">
        <f t="shared" si="1"/>
        <v>0</v>
      </c>
      <c r="L8" s="38">
        <f t="shared" si="2"/>
        <v>95</v>
      </c>
      <c r="M8" s="24">
        <f t="shared" si="3"/>
        <v>0</v>
      </c>
      <c r="N8" s="3">
        <f t="shared" si="4"/>
        <v>100</v>
      </c>
      <c r="O8" s="63" t="s">
        <v>70</v>
      </c>
      <c r="P8" s="22">
        <f>AVERAGE(L3:L32)</f>
        <v>89.557918198714802</v>
      </c>
      <c r="Q8" s="16">
        <f>MIN(L3:L32)</f>
        <v>45.568181818181813</v>
      </c>
      <c r="R8" s="16">
        <f>MAX(L3:L32)</f>
        <v>95.000000000000014</v>
      </c>
      <c r="S8" s="16">
        <f>PERCENTILE(L3:L32,0.95)</f>
        <v>95</v>
      </c>
      <c r="T8" s="25">
        <f>100*STDEV(L3:L32)/P8</f>
        <v>14.011334423543396</v>
      </c>
    </row>
    <row r="9" spans="1:20">
      <c r="A9" s="75"/>
      <c r="B9" s="9" t="s">
        <v>11</v>
      </c>
      <c r="C9" s="10">
        <v>1</v>
      </c>
      <c r="D9" s="11">
        <v>38490</v>
      </c>
      <c r="E9" s="10">
        <v>3</v>
      </c>
      <c r="F9" s="12">
        <v>1.95</v>
      </c>
      <c r="G9" s="12">
        <v>0</v>
      </c>
      <c r="H9" s="12">
        <f t="shared" si="0"/>
        <v>0</v>
      </c>
      <c r="I9" s="12">
        <v>1.85</v>
      </c>
      <c r="J9" s="12">
        <v>0</v>
      </c>
      <c r="K9" s="13">
        <f t="shared" si="1"/>
        <v>0</v>
      </c>
      <c r="L9" s="38">
        <f t="shared" si="2"/>
        <v>94.999999999999986</v>
      </c>
      <c r="M9" s="24">
        <f t="shared" si="3"/>
        <v>0</v>
      </c>
      <c r="N9" s="3">
        <f t="shared" si="4"/>
        <v>100</v>
      </c>
    </row>
    <row r="10" spans="1:20">
      <c r="A10" s="75"/>
      <c r="B10" s="9" t="s">
        <v>11</v>
      </c>
      <c r="C10" s="10">
        <v>1</v>
      </c>
      <c r="D10" s="11">
        <v>38500</v>
      </c>
      <c r="E10" s="10">
        <v>3</v>
      </c>
      <c r="F10" s="12">
        <v>1.87</v>
      </c>
      <c r="G10" s="12">
        <v>0</v>
      </c>
      <c r="H10" s="12">
        <f t="shared" si="0"/>
        <v>0</v>
      </c>
      <c r="I10" s="12">
        <v>1.77</v>
      </c>
      <c r="J10" s="12">
        <v>0</v>
      </c>
      <c r="K10" s="13">
        <f t="shared" si="1"/>
        <v>0</v>
      </c>
      <c r="L10" s="38">
        <f t="shared" si="2"/>
        <v>95</v>
      </c>
      <c r="M10" s="24">
        <f t="shared" si="3"/>
        <v>0</v>
      </c>
      <c r="N10" s="3">
        <f t="shared" si="4"/>
        <v>100</v>
      </c>
    </row>
    <row r="11" spans="1:20">
      <c r="A11" s="75"/>
      <c r="B11" s="9" t="s">
        <v>11</v>
      </c>
      <c r="C11" s="10">
        <v>1</v>
      </c>
      <c r="D11" s="11">
        <v>38508</v>
      </c>
      <c r="E11" s="10">
        <v>4</v>
      </c>
      <c r="F11" s="12">
        <v>2.58</v>
      </c>
      <c r="G11" s="12">
        <v>0</v>
      </c>
      <c r="H11" s="12">
        <f t="shared" si="0"/>
        <v>0</v>
      </c>
      <c r="I11" s="12">
        <v>2.4500000000000002</v>
      </c>
      <c r="J11" s="10">
        <v>0.12</v>
      </c>
      <c r="K11" s="13">
        <f t="shared" si="1"/>
        <v>4.6511627906976747</v>
      </c>
      <c r="L11" s="38">
        <f t="shared" si="2"/>
        <v>90.348837209302317</v>
      </c>
      <c r="M11" s="24">
        <f t="shared" si="3"/>
        <v>4.8979591836734695</v>
      </c>
      <c r="N11" s="3">
        <f t="shared" si="4"/>
        <v>95.102040816326522</v>
      </c>
    </row>
    <row r="12" spans="1:20">
      <c r="A12" s="75"/>
      <c r="B12" s="9" t="s">
        <v>11</v>
      </c>
      <c r="C12" s="10">
        <v>1</v>
      </c>
      <c r="D12" s="11">
        <v>38518</v>
      </c>
      <c r="E12" s="10">
        <v>3</v>
      </c>
      <c r="F12" s="12">
        <v>1.25</v>
      </c>
      <c r="G12" s="12">
        <v>0</v>
      </c>
      <c r="H12" s="12">
        <f t="shared" si="0"/>
        <v>0</v>
      </c>
      <c r="I12" s="12">
        <v>1.19</v>
      </c>
      <c r="J12" s="12">
        <v>0</v>
      </c>
      <c r="K12" s="13">
        <f t="shared" si="1"/>
        <v>0</v>
      </c>
      <c r="L12" s="38">
        <f t="shared" si="2"/>
        <v>95</v>
      </c>
      <c r="M12" s="24">
        <f t="shared" si="3"/>
        <v>0</v>
      </c>
      <c r="N12" s="3">
        <f t="shared" si="4"/>
        <v>100</v>
      </c>
    </row>
    <row r="13" spans="1:20">
      <c r="A13" s="75"/>
      <c r="B13" s="9" t="s">
        <v>11</v>
      </c>
      <c r="C13" s="10">
        <v>1</v>
      </c>
      <c r="D13" s="11">
        <v>38529</v>
      </c>
      <c r="E13" s="10">
        <v>3</v>
      </c>
      <c r="F13" s="12">
        <v>1.26</v>
      </c>
      <c r="G13" s="12">
        <v>0</v>
      </c>
      <c r="H13" s="12">
        <f t="shared" si="0"/>
        <v>0</v>
      </c>
      <c r="I13" s="12">
        <v>1.2</v>
      </c>
      <c r="J13" s="12">
        <v>0</v>
      </c>
      <c r="K13" s="13">
        <f t="shared" si="1"/>
        <v>0</v>
      </c>
      <c r="L13" s="38">
        <f t="shared" si="2"/>
        <v>94.999999999999986</v>
      </c>
      <c r="M13" s="24">
        <f t="shared" si="3"/>
        <v>0</v>
      </c>
      <c r="N13" s="3">
        <f t="shared" si="4"/>
        <v>100</v>
      </c>
    </row>
    <row r="14" spans="1:20">
      <c r="A14" s="75"/>
      <c r="B14" s="9" t="s">
        <v>46</v>
      </c>
      <c r="C14" s="10" t="s">
        <v>14</v>
      </c>
      <c r="D14" s="11">
        <v>38496</v>
      </c>
      <c r="E14" s="10">
        <v>3</v>
      </c>
      <c r="F14" s="12">
        <v>1.47</v>
      </c>
      <c r="G14" s="12">
        <v>0</v>
      </c>
      <c r="H14" s="12">
        <f t="shared" si="0"/>
        <v>0</v>
      </c>
      <c r="I14" s="12">
        <v>1.38</v>
      </c>
      <c r="J14" s="12">
        <v>0</v>
      </c>
      <c r="K14" s="13">
        <f t="shared" si="1"/>
        <v>0</v>
      </c>
      <c r="L14" s="38">
        <f t="shared" si="2"/>
        <v>94.999999999999986</v>
      </c>
      <c r="M14" s="24">
        <f t="shared" si="3"/>
        <v>0</v>
      </c>
      <c r="N14" s="3">
        <f t="shared" si="4"/>
        <v>100</v>
      </c>
    </row>
    <row r="15" spans="1:20">
      <c r="A15" s="75"/>
      <c r="B15" s="9" t="s">
        <v>46</v>
      </c>
      <c r="C15" s="10" t="s">
        <v>14</v>
      </c>
      <c r="D15" s="11">
        <v>38501</v>
      </c>
      <c r="E15" s="10">
        <v>3</v>
      </c>
      <c r="F15" s="12">
        <v>1.34</v>
      </c>
      <c r="G15" s="12">
        <v>0</v>
      </c>
      <c r="H15" s="12">
        <f t="shared" si="0"/>
        <v>0</v>
      </c>
      <c r="I15" s="12">
        <v>1.26</v>
      </c>
      <c r="J15" s="12">
        <v>0</v>
      </c>
      <c r="K15" s="13">
        <f t="shared" si="1"/>
        <v>0</v>
      </c>
      <c r="L15" s="38">
        <f t="shared" si="2"/>
        <v>94.999999999999986</v>
      </c>
      <c r="M15" s="24">
        <f t="shared" si="3"/>
        <v>0</v>
      </c>
      <c r="N15" s="3">
        <f t="shared" si="4"/>
        <v>100</v>
      </c>
    </row>
    <row r="16" spans="1:20">
      <c r="A16" s="75"/>
      <c r="B16" s="9" t="s">
        <v>46</v>
      </c>
      <c r="C16" s="10" t="s">
        <v>12</v>
      </c>
      <c r="D16" s="11">
        <v>38524</v>
      </c>
      <c r="E16" s="10">
        <v>2</v>
      </c>
      <c r="F16" s="12">
        <v>1.95</v>
      </c>
      <c r="G16" s="12">
        <v>0</v>
      </c>
      <c r="H16" s="12">
        <f t="shared" si="0"/>
        <v>0</v>
      </c>
      <c r="I16" s="12">
        <v>1.86</v>
      </c>
      <c r="J16" s="12">
        <v>0</v>
      </c>
      <c r="K16" s="13">
        <f t="shared" si="1"/>
        <v>0</v>
      </c>
      <c r="L16" s="38">
        <f t="shared" si="2"/>
        <v>94.999999999999986</v>
      </c>
      <c r="M16" s="24">
        <f t="shared" si="3"/>
        <v>0</v>
      </c>
      <c r="N16" s="3">
        <f t="shared" si="4"/>
        <v>100</v>
      </c>
    </row>
    <row r="17" spans="1:18">
      <c r="A17" s="75"/>
      <c r="B17" s="9" t="s">
        <v>46</v>
      </c>
      <c r="C17" s="10" t="s">
        <v>13</v>
      </c>
      <c r="D17" s="11">
        <v>38529</v>
      </c>
      <c r="E17" s="10">
        <v>3</v>
      </c>
      <c r="F17" s="12">
        <v>1.85</v>
      </c>
      <c r="G17" s="12">
        <v>0</v>
      </c>
      <c r="H17" s="12">
        <f t="shared" si="0"/>
        <v>0</v>
      </c>
      <c r="I17" s="12">
        <v>1.77</v>
      </c>
      <c r="J17" s="12">
        <v>0.1</v>
      </c>
      <c r="K17" s="13">
        <f t="shared" si="1"/>
        <v>5.4054054054054053</v>
      </c>
      <c r="L17" s="38">
        <f t="shared" si="2"/>
        <v>89.594594594594597</v>
      </c>
      <c r="M17" s="24">
        <f t="shared" si="3"/>
        <v>5.6497175141242941</v>
      </c>
      <c r="N17" s="3">
        <f t="shared" si="4"/>
        <v>94.350282485875709</v>
      </c>
    </row>
    <row r="18" spans="1:18">
      <c r="A18" s="75"/>
      <c r="B18" s="9" t="s">
        <v>46</v>
      </c>
      <c r="C18" s="10" t="s">
        <v>14</v>
      </c>
      <c r="D18" s="11">
        <v>38542</v>
      </c>
      <c r="E18" s="10">
        <v>3</v>
      </c>
      <c r="F18" s="12">
        <v>1.45</v>
      </c>
      <c r="G18" s="12">
        <v>0</v>
      </c>
      <c r="H18" s="12">
        <f t="shared" si="0"/>
        <v>0</v>
      </c>
      <c r="I18" s="12">
        <v>1.38</v>
      </c>
      <c r="J18" s="12">
        <v>0</v>
      </c>
      <c r="K18" s="13">
        <f t="shared" si="1"/>
        <v>0</v>
      </c>
      <c r="L18" s="38">
        <f t="shared" si="2"/>
        <v>95</v>
      </c>
      <c r="M18" s="24">
        <f t="shared" si="3"/>
        <v>0</v>
      </c>
      <c r="N18" s="3">
        <f t="shared" si="4"/>
        <v>100</v>
      </c>
    </row>
    <row r="19" spans="1:18">
      <c r="A19" s="75"/>
      <c r="B19" s="9" t="s">
        <v>46</v>
      </c>
      <c r="C19" s="10" t="s">
        <v>15</v>
      </c>
      <c r="D19" s="11">
        <v>38557</v>
      </c>
      <c r="E19" s="10">
        <v>3</v>
      </c>
      <c r="F19" s="12">
        <v>0.66</v>
      </c>
      <c r="G19" s="12">
        <v>0</v>
      </c>
      <c r="H19" s="12">
        <f t="shared" si="0"/>
        <v>0</v>
      </c>
      <c r="I19" s="12">
        <v>0.63</v>
      </c>
      <c r="J19" s="12">
        <v>0</v>
      </c>
      <c r="K19" s="13">
        <f t="shared" si="1"/>
        <v>0</v>
      </c>
      <c r="L19" s="38">
        <f t="shared" si="2"/>
        <v>95</v>
      </c>
      <c r="M19" s="24">
        <f t="shared" si="3"/>
        <v>0</v>
      </c>
      <c r="N19" s="3">
        <f t="shared" si="4"/>
        <v>100</v>
      </c>
    </row>
    <row r="20" spans="1:18">
      <c r="A20" s="75"/>
      <c r="B20" s="9" t="s">
        <v>46</v>
      </c>
      <c r="C20" s="3">
        <v>2</v>
      </c>
      <c r="D20" s="19">
        <v>38565</v>
      </c>
      <c r="E20" s="10">
        <v>3</v>
      </c>
      <c r="F20" s="12">
        <v>3.43</v>
      </c>
      <c r="G20" s="12">
        <v>0</v>
      </c>
      <c r="H20" s="12">
        <f t="shared" si="0"/>
        <v>0</v>
      </c>
      <c r="I20" s="12">
        <v>3.27</v>
      </c>
      <c r="J20" s="12">
        <v>0</v>
      </c>
      <c r="K20" s="12">
        <f t="shared" si="1"/>
        <v>0</v>
      </c>
      <c r="L20" s="38">
        <f t="shared" si="2"/>
        <v>95</v>
      </c>
      <c r="M20" s="24">
        <f t="shared" si="3"/>
        <v>0</v>
      </c>
      <c r="N20" s="3">
        <f t="shared" si="4"/>
        <v>100</v>
      </c>
    </row>
    <row r="21" spans="1:18">
      <c r="A21" s="75"/>
      <c r="B21" s="9" t="s">
        <v>46</v>
      </c>
      <c r="C21" s="3" t="s">
        <v>13</v>
      </c>
      <c r="D21" s="19">
        <v>38572</v>
      </c>
      <c r="E21" s="10">
        <v>3</v>
      </c>
      <c r="F21" s="12">
        <v>1.07</v>
      </c>
      <c r="G21" s="12">
        <v>0</v>
      </c>
      <c r="H21" s="12">
        <f t="shared" si="0"/>
        <v>0</v>
      </c>
      <c r="I21" s="12">
        <v>1.02</v>
      </c>
      <c r="J21" s="12">
        <v>0</v>
      </c>
      <c r="K21" s="12">
        <f t="shared" si="1"/>
        <v>0</v>
      </c>
      <c r="L21" s="38">
        <f t="shared" si="2"/>
        <v>94.999999999999986</v>
      </c>
      <c r="M21" s="24">
        <f t="shared" si="3"/>
        <v>0</v>
      </c>
      <c r="N21" s="3">
        <f t="shared" si="4"/>
        <v>100</v>
      </c>
    </row>
    <row r="22" spans="1:18">
      <c r="A22" s="75"/>
      <c r="B22" s="9" t="s">
        <v>16</v>
      </c>
      <c r="C22" s="3" t="s">
        <v>13</v>
      </c>
      <c r="D22" s="19">
        <v>38524</v>
      </c>
      <c r="E22" s="10">
        <v>3</v>
      </c>
      <c r="F22" s="10">
        <v>2.29</v>
      </c>
      <c r="G22" s="12">
        <v>0</v>
      </c>
      <c r="H22" s="12">
        <f t="shared" si="0"/>
        <v>0</v>
      </c>
      <c r="I22" s="12">
        <v>2.17</v>
      </c>
      <c r="J22" s="12">
        <v>0</v>
      </c>
      <c r="K22" s="12">
        <f t="shared" si="1"/>
        <v>0</v>
      </c>
      <c r="L22" s="38">
        <f t="shared" si="2"/>
        <v>95</v>
      </c>
      <c r="M22" s="24">
        <f t="shared" si="3"/>
        <v>0</v>
      </c>
      <c r="N22" s="3">
        <f t="shared" si="4"/>
        <v>100</v>
      </c>
    </row>
    <row r="23" spans="1:18">
      <c r="A23" s="75"/>
      <c r="B23" s="9" t="s">
        <v>16</v>
      </c>
      <c r="C23" s="14">
        <v>1</v>
      </c>
      <c r="D23" s="15">
        <v>38529</v>
      </c>
      <c r="E23" s="14">
        <v>3</v>
      </c>
      <c r="F23" s="13">
        <v>1.93</v>
      </c>
      <c r="G23" s="13">
        <v>0</v>
      </c>
      <c r="H23" s="13">
        <f t="shared" si="0"/>
        <v>0</v>
      </c>
      <c r="I23" s="13">
        <v>1.84</v>
      </c>
      <c r="J23" s="13">
        <v>0.12</v>
      </c>
      <c r="K23" s="13">
        <f t="shared" si="1"/>
        <v>6.2176165803108807</v>
      </c>
      <c r="L23" s="38">
        <f t="shared" si="2"/>
        <v>88.782383419689111</v>
      </c>
      <c r="M23" s="24">
        <f t="shared" si="3"/>
        <v>6.5217391304347823</v>
      </c>
      <c r="N23" s="3">
        <f t="shared" si="4"/>
        <v>93.478260869565219</v>
      </c>
    </row>
    <row r="24" spans="1:18">
      <c r="A24" s="75"/>
      <c r="B24" s="9" t="s">
        <v>16</v>
      </c>
      <c r="C24" s="14" t="s">
        <v>14</v>
      </c>
      <c r="D24" s="15">
        <v>38538</v>
      </c>
      <c r="E24" s="14">
        <v>3</v>
      </c>
      <c r="F24" s="13">
        <v>1.4654787073391724</v>
      </c>
      <c r="G24" s="13">
        <v>0</v>
      </c>
      <c r="H24" s="13">
        <f t="shared" si="0"/>
        <v>0</v>
      </c>
      <c r="I24" s="13">
        <v>1.3922047719722137</v>
      </c>
      <c r="J24" s="13">
        <v>0</v>
      </c>
      <c r="K24" s="13">
        <f t="shared" si="1"/>
        <v>0</v>
      </c>
      <c r="L24" s="38">
        <f t="shared" si="2"/>
        <v>95</v>
      </c>
      <c r="M24" s="24">
        <f t="shared" si="3"/>
        <v>0</v>
      </c>
      <c r="N24" s="3">
        <f t="shared" si="4"/>
        <v>100</v>
      </c>
    </row>
    <row r="25" spans="1:18">
      <c r="A25" s="75"/>
      <c r="B25" s="9" t="s">
        <v>16</v>
      </c>
      <c r="C25" s="14" t="s">
        <v>14</v>
      </c>
      <c r="D25" s="15">
        <v>38542</v>
      </c>
      <c r="E25" s="14">
        <v>3</v>
      </c>
      <c r="F25" s="13">
        <v>1.47</v>
      </c>
      <c r="G25" s="13">
        <v>0</v>
      </c>
      <c r="H25" s="13">
        <f t="shared" si="0"/>
        <v>0</v>
      </c>
      <c r="I25" s="13">
        <v>1.4</v>
      </c>
      <c r="J25" s="13">
        <v>0</v>
      </c>
      <c r="K25" s="13">
        <f t="shared" si="1"/>
        <v>0</v>
      </c>
      <c r="L25" s="38">
        <f t="shared" si="2"/>
        <v>94.999999999999986</v>
      </c>
      <c r="M25" s="24">
        <f t="shared" si="3"/>
        <v>0</v>
      </c>
      <c r="N25" s="3">
        <f t="shared" si="4"/>
        <v>100</v>
      </c>
    </row>
    <row r="26" spans="1:18">
      <c r="A26" s="75"/>
      <c r="B26" s="9" t="s">
        <v>16</v>
      </c>
      <c r="C26" s="14" t="s">
        <v>14</v>
      </c>
      <c r="D26" s="15">
        <v>38550</v>
      </c>
      <c r="E26" s="14">
        <v>3</v>
      </c>
      <c r="F26" s="13">
        <v>2.08</v>
      </c>
      <c r="G26" s="13">
        <v>0</v>
      </c>
      <c r="H26" s="13">
        <f t="shared" si="0"/>
        <v>0</v>
      </c>
      <c r="I26" s="13">
        <v>1.97</v>
      </c>
      <c r="J26" s="13">
        <v>0</v>
      </c>
      <c r="K26" s="13">
        <f t="shared" si="1"/>
        <v>0</v>
      </c>
      <c r="L26" s="38">
        <f t="shared" si="2"/>
        <v>95</v>
      </c>
      <c r="M26" s="24">
        <f t="shared" si="3"/>
        <v>0</v>
      </c>
      <c r="N26" s="3">
        <f t="shared" si="4"/>
        <v>100</v>
      </c>
    </row>
    <row r="27" spans="1:18">
      <c r="A27" s="75"/>
      <c r="B27" s="9" t="s">
        <v>16</v>
      </c>
      <c r="C27" s="14" t="s">
        <v>17</v>
      </c>
      <c r="D27" s="15">
        <v>38558</v>
      </c>
      <c r="E27" s="14">
        <v>3</v>
      </c>
      <c r="F27" s="13">
        <v>2.31</v>
      </c>
      <c r="G27" s="13">
        <v>0</v>
      </c>
      <c r="H27" s="13">
        <f t="shared" si="0"/>
        <v>0</v>
      </c>
      <c r="I27" s="13">
        <v>2.2000000000000002</v>
      </c>
      <c r="J27" s="13">
        <v>0.28000000000000003</v>
      </c>
      <c r="K27" s="13">
        <f t="shared" si="1"/>
        <v>12.121212121212123</v>
      </c>
      <c r="L27" s="38">
        <f t="shared" si="2"/>
        <v>82.87878787878789</v>
      </c>
      <c r="M27" s="24">
        <f t="shared" si="3"/>
        <v>12.727272727272728</v>
      </c>
      <c r="N27" s="3">
        <f t="shared" si="4"/>
        <v>87.272727272727266</v>
      </c>
    </row>
    <row r="28" spans="1:18" ht="15" customHeight="1">
      <c r="A28" s="75"/>
      <c r="B28" s="9" t="s">
        <v>16</v>
      </c>
      <c r="C28" s="14" t="s">
        <v>14</v>
      </c>
      <c r="D28" s="15">
        <v>38565</v>
      </c>
      <c r="E28" s="14">
        <v>3</v>
      </c>
      <c r="F28" s="13">
        <v>1.56</v>
      </c>
      <c r="G28" s="13">
        <v>0</v>
      </c>
      <c r="H28" s="13">
        <f t="shared" si="0"/>
        <v>0</v>
      </c>
      <c r="I28" s="13">
        <v>1.49</v>
      </c>
      <c r="J28" s="13">
        <v>0</v>
      </c>
      <c r="K28" s="13">
        <f t="shared" si="1"/>
        <v>0</v>
      </c>
      <c r="L28" s="38">
        <f t="shared" si="2"/>
        <v>94.999999999999986</v>
      </c>
      <c r="M28" s="24">
        <f t="shared" si="3"/>
        <v>0</v>
      </c>
      <c r="N28" s="3">
        <f t="shared" si="4"/>
        <v>100</v>
      </c>
    </row>
    <row r="29" spans="1:18">
      <c r="A29" s="75"/>
      <c r="B29" s="9" t="s">
        <v>16</v>
      </c>
      <c r="C29" s="14" t="s">
        <v>15</v>
      </c>
      <c r="D29" s="15">
        <v>38574</v>
      </c>
      <c r="E29" s="14">
        <v>3</v>
      </c>
      <c r="F29" s="13">
        <v>1.74</v>
      </c>
      <c r="G29" s="13">
        <v>0</v>
      </c>
      <c r="H29" s="13">
        <f t="shared" si="0"/>
        <v>0</v>
      </c>
      <c r="I29" s="13">
        <v>1.66</v>
      </c>
      <c r="J29" s="13">
        <v>0</v>
      </c>
      <c r="K29" s="13">
        <f t="shared" si="1"/>
        <v>0</v>
      </c>
      <c r="L29" s="38">
        <f t="shared" si="2"/>
        <v>95</v>
      </c>
      <c r="M29" s="24">
        <f t="shared" si="3"/>
        <v>0</v>
      </c>
      <c r="N29" s="3">
        <f t="shared" si="4"/>
        <v>100</v>
      </c>
    </row>
    <row r="30" spans="1:18">
      <c r="A30" s="75"/>
      <c r="B30" s="9" t="s">
        <v>16</v>
      </c>
      <c r="C30" s="14" t="s">
        <v>17</v>
      </c>
      <c r="D30" s="15">
        <v>38581</v>
      </c>
      <c r="E30" s="14">
        <v>3</v>
      </c>
      <c r="F30" s="13">
        <v>2.2200000000000002</v>
      </c>
      <c r="G30" s="13">
        <v>0</v>
      </c>
      <c r="H30" s="13">
        <f t="shared" si="0"/>
        <v>0</v>
      </c>
      <c r="I30" s="13">
        <v>2.11</v>
      </c>
      <c r="J30" s="13">
        <v>0</v>
      </c>
      <c r="K30" s="13">
        <f t="shared" si="1"/>
        <v>0</v>
      </c>
      <c r="L30" s="38">
        <f t="shared" si="2"/>
        <v>95</v>
      </c>
      <c r="M30" s="24">
        <f t="shared" si="3"/>
        <v>0</v>
      </c>
      <c r="N30" s="3">
        <f t="shared" si="4"/>
        <v>100</v>
      </c>
    </row>
    <row r="31" spans="1:18">
      <c r="A31" s="75"/>
      <c r="B31" s="9" t="s">
        <v>18</v>
      </c>
      <c r="C31" s="14">
        <v>1</v>
      </c>
      <c r="D31" s="15">
        <v>38490</v>
      </c>
      <c r="E31" s="14">
        <v>15</v>
      </c>
      <c r="F31" s="12">
        <v>4.6900000000000004</v>
      </c>
      <c r="G31" s="12">
        <v>0</v>
      </c>
      <c r="H31" s="12">
        <f t="shared" si="0"/>
        <v>0</v>
      </c>
      <c r="I31" s="12">
        <v>4.5</v>
      </c>
      <c r="J31" s="12">
        <v>2.04</v>
      </c>
      <c r="K31" s="12">
        <f t="shared" si="1"/>
        <v>43.496801705756923</v>
      </c>
      <c r="L31" s="38">
        <f t="shared" si="2"/>
        <v>51.503198294243063</v>
      </c>
      <c r="M31" s="24">
        <f t="shared" si="3"/>
        <v>45.333333333333336</v>
      </c>
      <c r="N31" s="3">
        <f t="shared" si="4"/>
        <v>54.666666666666664</v>
      </c>
      <c r="P31" s="2"/>
      <c r="Q31" s="2"/>
      <c r="R31" s="2"/>
    </row>
    <row r="32" spans="1:18" ht="15" customHeight="1" thickBot="1">
      <c r="A32" s="76"/>
      <c r="B32" s="9" t="s">
        <v>18</v>
      </c>
      <c r="C32" s="14">
        <v>1</v>
      </c>
      <c r="D32" s="15">
        <v>38519</v>
      </c>
      <c r="E32" s="14">
        <v>37</v>
      </c>
      <c r="F32" s="12">
        <v>12.67</v>
      </c>
      <c r="G32" s="12">
        <v>0</v>
      </c>
      <c r="H32" s="12">
        <f t="shared" si="0"/>
        <v>0</v>
      </c>
      <c r="I32" s="12">
        <v>12.21</v>
      </c>
      <c r="J32" s="12">
        <v>2.4900000000000002</v>
      </c>
      <c r="K32" s="12">
        <f t="shared" si="1"/>
        <v>19.652722967640099</v>
      </c>
      <c r="L32" s="38">
        <f t="shared" si="2"/>
        <v>75.347277032359898</v>
      </c>
      <c r="M32" s="25">
        <f t="shared" si="3"/>
        <v>20.393120393120391</v>
      </c>
      <c r="N32" s="3">
        <f t="shared" si="4"/>
        <v>79.606879606879616</v>
      </c>
      <c r="P32" s="2"/>
      <c r="Q32" s="2"/>
      <c r="R32" s="2"/>
    </row>
    <row r="33" spans="1:20" ht="15.75" thickBot="1">
      <c r="A33" s="83">
        <v>2006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5"/>
      <c r="O33" s="64">
        <v>2006</v>
      </c>
      <c r="P33" s="47" t="s">
        <v>50</v>
      </c>
      <c r="Q33" s="48" t="s">
        <v>51</v>
      </c>
      <c r="R33" s="48" t="s">
        <v>52</v>
      </c>
      <c r="S33" s="48" t="s">
        <v>53</v>
      </c>
      <c r="T33" s="49" t="s">
        <v>54</v>
      </c>
    </row>
    <row r="34" spans="1:20">
      <c r="A34" s="74">
        <v>2006</v>
      </c>
      <c r="B34" s="4" t="s">
        <v>10</v>
      </c>
      <c r="C34" s="28">
        <v>1</v>
      </c>
      <c r="D34" s="29">
        <v>38817</v>
      </c>
      <c r="E34" s="28">
        <v>15</v>
      </c>
      <c r="F34" s="8">
        <v>1.325</v>
      </c>
      <c r="G34" s="8">
        <v>0</v>
      </c>
      <c r="H34" s="8">
        <f t="shared" ref="H34:H73" si="5">100*G34/F34</f>
        <v>0</v>
      </c>
      <c r="I34" s="8">
        <v>1.2587622719503955</v>
      </c>
      <c r="J34" s="8">
        <f t="shared" ref="J34:J39" si="6">H34</f>
        <v>0</v>
      </c>
      <c r="K34" s="8">
        <f t="shared" ref="K34:K73" si="7">100*J34/F34</f>
        <v>0</v>
      </c>
      <c r="L34" s="50">
        <f t="shared" ref="L34:L73" si="8">100*(0.95*F34-G34-J34)/F34</f>
        <v>94.999999999999986</v>
      </c>
      <c r="M34" s="23">
        <f t="shared" si="3"/>
        <v>0</v>
      </c>
      <c r="N34" s="3">
        <f t="shared" si="4"/>
        <v>100</v>
      </c>
      <c r="O34" s="60" t="s">
        <v>55</v>
      </c>
      <c r="P34" s="20">
        <f>AVERAGE(F34:F73)</f>
        <v>2.0152662393271616</v>
      </c>
      <c r="Q34" s="8">
        <f>MIN(F34:F73)</f>
        <v>0.90957510234905992</v>
      </c>
      <c r="R34" s="8">
        <f>MAX(F34:F73)</f>
        <v>3.31</v>
      </c>
      <c r="S34" s="8">
        <f>PERCENTILE(F34:F73,0.95)</f>
        <v>2.9234999999999998</v>
      </c>
      <c r="T34" s="23">
        <f>100*STDEV(F34:F73)/P34</f>
        <v>29.766882167295485</v>
      </c>
    </row>
    <row r="35" spans="1:20">
      <c r="A35" s="75"/>
      <c r="B35" s="9" t="s">
        <v>10</v>
      </c>
      <c r="C35" s="14">
        <v>1</v>
      </c>
      <c r="D35" s="15">
        <v>38852</v>
      </c>
      <c r="E35" s="14">
        <v>16</v>
      </c>
      <c r="F35" s="13">
        <v>1.3584005723597916</v>
      </c>
      <c r="G35" s="13">
        <v>0</v>
      </c>
      <c r="H35" s="13">
        <f t="shared" si="5"/>
        <v>0</v>
      </c>
      <c r="I35" s="13">
        <v>1.2904805437418023</v>
      </c>
      <c r="J35" s="13">
        <f t="shared" si="6"/>
        <v>0</v>
      </c>
      <c r="K35" s="13">
        <f t="shared" si="7"/>
        <v>0</v>
      </c>
      <c r="L35" s="38">
        <f t="shared" si="8"/>
        <v>95</v>
      </c>
      <c r="M35" s="24">
        <f t="shared" si="3"/>
        <v>0</v>
      </c>
      <c r="N35" s="3">
        <f t="shared" si="4"/>
        <v>100</v>
      </c>
      <c r="O35" s="61" t="s">
        <v>56</v>
      </c>
      <c r="P35" s="21">
        <f>AVERAGE(I34:I73)</f>
        <v>1.8573157341595636</v>
      </c>
      <c r="Q35" s="13">
        <f>MIN(I34:I73)</f>
        <v>0.864096347231607</v>
      </c>
      <c r="R35" s="13">
        <f>MAX(I34:I73)</f>
        <v>3.14</v>
      </c>
      <c r="S35" s="13">
        <f>PERCENTILE(I34:I73,0.95)</f>
        <v>2.742</v>
      </c>
      <c r="T35" s="24">
        <f>100*STDEV(I34:I73)/P35</f>
        <v>30.016580519729189</v>
      </c>
    </row>
    <row r="36" spans="1:20">
      <c r="A36" s="75"/>
      <c r="B36" s="9" t="s">
        <v>10</v>
      </c>
      <c r="C36" s="14">
        <v>1</v>
      </c>
      <c r="D36" s="15">
        <v>38882</v>
      </c>
      <c r="E36" s="14">
        <v>15</v>
      </c>
      <c r="F36" s="13">
        <v>2.0833896418776581</v>
      </c>
      <c r="G36" s="13">
        <v>0</v>
      </c>
      <c r="H36" s="13">
        <f t="shared" si="5"/>
        <v>0</v>
      </c>
      <c r="I36" s="13">
        <v>1.9792201597837753</v>
      </c>
      <c r="J36" s="13">
        <f t="shared" si="6"/>
        <v>0</v>
      </c>
      <c r="K36" s="13">
        <f t="shared" si="7"/>
        <v>0</v>
      </c>
      <c r="L36" s="38">
        <f t="shared" si="8"/>
        <v>95</v>
      </c>
      <c r="M36" s="24">
        <f t="shared" si="3"/>
        <v>0</v>
      </c>
      <c r="N36" s="3">
        <f t="shared" si="4"/>
        <v>100</v>
      </c>
      <c r="O36" s="61" t="s">
        <v>67</v>
      </c>
      <c r="P36" s="21">
        <f>AVERAGE(H34:H73)</f>
        <v>0</v>
      </c>
      <c r="Q36" s="13">
        <f>MIN(H34:H73)</f>
        <v>0</v>
      </c>
      <c r="R36" s="13">
        <f>MAX(H34:H73)</f>
        <v>0</v>
      </c>
      <c r="S36" s="13">
        <f>PERCENTILE(H34:H73,0.95)</f>
        <v>0</v>
      </c>
      <c r="T36" s="24" t="e">
        <f>100*STDEV(H34:H73)/P36</f>
        <v>#DIV/0!</v>
      </c>
    </row>
    <row r="37" spans="1:20" ht="18">
      <c r="A37" s="75"/>
      <c r="B37" s="9" t="s">
        <v>10</v>
      </c>
      <c r="C37" s="14">
        <v>1</v>
      </c>
      <c r="D37" s="15">
        <v>38918</v>
      </c>
      <c r="E37" s="14">
        <v>11</v>
      </c>
      <c r="F37" s="13">
        <v>1.5563416669978936</v>
      </c>
      <c r="G37" s="13">
        <v>0</v>
      </c>
      <c r="H37" s="13">
        <f t="shared" si="5"/>
        <v>0</v>
      </c>
      <c r="I37" s="13">
        <v>1.4785245836479988</v>
      </c>
      <c r="J37" s="13">
        <f t="shared" si="6"/>
        <v>0</v>
      </c>
      <c r="K37" s="13">
        <f t="shared" si="7"/>
        <v>0</v>
      </c>
      <c r="L37" s="38">
        <f t="shared" si="8"/>
        <v>94.999999999999986</v>
      </c>
      <c r="M37" s="24">
        <f t="shared" si="3"/>
        <v>0</v>
      </c>
      <c r="N37" s="3">
        <f t="shared" si="4"/>
        <v>100</v>
      </c>
      <c r="O37" s="61" t="s">
        <v>68</v>
      </c>
      <c r="P37" s="21">
        <f>AVERAGE(K34:K73)</f>
        <v>9.6524939488551542</v>
      </c>
      <c r="Q37" s="13">
        <f>MIN(K34:K73)</f>
        <v>0</v>
      </c>
      <c r="R37" s="13">
        <f>MAX(K34:K73)</f>
        <v>68.260869565217391</v>
      </c>
      <c r="S37" s="13">
        <f>PERCENTILE(K34:K73,0.95)</f>
        <v>52.657385664765727</v>
      </c>
      <c r="T37" s="24">
        <f>100*STDEV(K34:K73)/P37</f>
        <v>200.61953515775133</v>
      </c>
    </row>
    <row r="38" spans="1:20" ht="18">
      <c r="A38" s="75"/>
      <c r="B38" s="9" t="s">
        <v>10</v>
      </c>
      <c r="C38" s="14">
        <v>1</v>
      </c>
      <c r="D38" s="15">
        <v>38947</v>
      </c>
      <c r="E38" s="14">
        <v>15</v>
      </c>
      <c r="F38" s="13">
        <v>2.0080289359672481</v>
      </c>
      <c r="G38" s="13">
        <v>0</v>
      </c>
      <c r="H38" s="13">
        <f t="shared" si="5"/>
        <v>0</v>
      </c>
      <c r="I38" s="13">
        <v>1.907627489168886</v>
      </c>
      <c r="J38" s="13">
        <f t="shared" si="6"/>
        <v>0</v>
      </c>
      <c r="K38" s="13">
        <f t="shared" si="7"/>
        <v>0</v>
      </c>
      <c r="L38" s="38">
        <f t="shared" si="8"/>
        <v>95</v>
      </c>
      <c r="M38" s="24">
        <f t="shared" si="3"/>
        <v>0</v>
      </c>
      <c r="N38" s="3">
        <f t="shared" si="4"/>
        <v>100</v>
      </c>
      <c r="O38" s="62" t="s">
        <v>69</v>
      </c>
      <c r="P38" s="21">
        <f>AVERAGE(M34:M73)</f>
        <v>10.485349539375804</v>
      </c>
      <c r="Q38" s="13">
        <f>MIN(M34:M73)</f>
        <v>0</v>
      </c>
      <c r="R38" s="13">
        <f>MAX(M34:M73)</f>
        <v>72.018348623853214</v>
      </c>
      <c r="S38" s="13">
        <f>PERCENTILE(M34:M73,0.95)</f>
        <v>60.861769872639414</v>
      </c>
      <c r="T38" s="24">
        <f>100*STDEV(M34:M73)/P38</f>
        <v>202.42033695966393</v>
      </c>
    </row>
    <row r="39" spans="1:20" ht="18.75" thickBot="1">
      <c r="A39" s="75"/>
      <c r="B39" s="9" t="s">
        <v>10</v>
      </c>
      <c r="C39" s="14">
        <v>1</v>
      </c>
      <c r="D39" s="15">
        <v>38985</v>
      </c>
      <c r="E39" s="14">
        <v>9</v>
      </c>
      <c r="F39" s="13">
        <v>0.90957510234905992</v>
      </c>
      <c r="G39" s="13">
        <v>0</v>
      </c>
      <c r="H39" s="13">
        <f t="shared" si="5"/>
        <v>0</v>
      </c>
      <c r="I39" s="13">
        <v>0.864096347231607</v>
      </c>
      <c r="J39" s="13">
        <f t="shared" si="6"/>
        <v>0</v>
      </c>
      <c r="K39" s="13">
        <f t="shared" si="7"/>
        <v>0</v>
      </c>
      <c r="L39" s="38">
        <f t="shared" si="8"/>
        <v>95</v>
      </c>
      <c r="M39" s="24">
        <f t="shared" si="3"/>
        <v>0</v>
      </c>
      <c r="N39" s="3">
        <f t="shared" si="4"/>
        <v>100</v>
      </c>
      <c r="O39" s="63" t="s">
        <v>70</v>
      </c>
      <c r="P39" s="22">
        <f>AVERAGE(L34:L73)</f>
        <v>85.347506051144848</v>
      </c>
      <c r="Q39" s="16">
        <f>MIN(L34:L73)</f>
        <v>26.739130434782592</v>
      </c>
      <c r="R39" s="16">
        <f>MAX(L34:L73)</f>
        <v>95</v>
      </c>
      <c r="S39" s="16">
        <f>PERCENTILE(L34:L73,0.95)</f>
        <v>95</v>
      </c>
      <c r="T39" s="25">
        <f>100*STDEV(L34:L73)/P39</f>
        <v>22.689343118847354</v>
      </c>
    </row>
    <row r="40" spans="1:20">
      <c r="A40" s="75"/>
      <c r="B40" s="9" t="s">
        <v>11</v>
      </c>
      <c r="C40" s="14">
        <v>1</v>
      </c>
      <c r="D40" s="15">
        <v>38838</v>
      </c>
      <c r="E40" s="14">
        <v>3</v>
      </c>
      <c r="F40" s="13">
        <v>2.3199136535348082</v>
      </c>
      <c r="G40" s="13">
        <v>0</v>
      </c>
      <c r="H40" s="13">
        <f t="shared" si="5"/>
        <v>0</v>
      </c>
      <c r="I40" s="13">
        <v>2.2039179708580678</v>
      </c>
      <c r="J40" s="13">
        <v>0</v>
      </c>
      <c r="K40" s="13">
        <f t="shared" si="7"/>
        <v>0</v>
      </c>
      <c r="L40" s="38">
        <f t="shared" si="8"/>
        <v>95</v>
      </c>
      <c r="M40" s="24">
        <f t="shared" si="3"/>
        <v>0</v>
      </c>
      <c r="N40" s="3">
        <f t="shared" si="4"/>
        <v>100</v>
      </c>
    </row>
    <row r="41" spans="1:20">
      <c r="A41" s="75"/>
      <c r="B41" s="9" t="s">
        <v>11</v>
      </c>
      <c r="C41" s="14">
        <v>1</v>
      </c>
      <c r="D41" s="15">
        <v>38853</v>
      </c>
      <c r="E41" s="14">
        <v>4</v>
      </c>
      <c r="F41" s="13">
        <v>1.72</v>
      </c>
      <c r="G41" s="13">
        <v>0</v>
      </c>
      <c r="H41" s="13">
        <f t="shared" si="5"/>
        <v>0</v>
      </c>
      <c r="I41" s="13">
        <v>1.63</v>
      </c>
      <c r="J41" s="13">
        <v>0</v>
      </c>
      <c r="K41" s="13">
        <f t="shared" si="7"/>
        <v>0</v>
      </c>
      <c r="L41" s="38">
        <f t="shared" si="8"/>
        <v>94.999999999999986</v>
      </c>
      <c r="M41" s="24">
        <f t="shared" si="3"/>
        <v>0</v>
      </c>
      <c r="N41" s="3">
        <f t="shared" si="4"/>
        <v>100</v>
      </c>
    </row>
    <row r="42" spans="1:20">
      <c r="A42" s="75"/>
      <c r="B42" s="9" t="s">
        <v>11</v>
      </c>
      <c r="C42" s="14">
        <v>1</v>
      </c>
      <c r="D42" s="15">
        <v>38871</v>
      </c>
      <c r="E42" s="14">
        <v>3</v>
      </c>
      <c r="F42" s="13">
        <v>2.11</v>
      </c>
      <c r="G42" s="13">
        <v>0</v>
      </c>
      <c r="H42" s="13">
        <f t="shared" si="5"/>
        <v>0</v>
      </c>
      <c r="I42" s="13">
        <v>2.0099999999999998</v>
      </c>
      <c r="J42" s="13">
        <v>0.67</v>
      </c>
      <c r="K42" s="13">
        <f t="shared" si="7"/>
        <v>31.753554502369671</v>
      </c>
      <c r="L42" s="38">
        <f t="shared" si="8"/>
        <v>63.246445497630333</v>
      </c>
      <c r="M42" s="24">
        <f t="shared" si="3"/>
        <v>33.333333333333336</v>
      </c>
      <c r="N42" s="3">
        <f t="shared" si="4"/>
        <v>66.666666666666657</v>
      </c>
    </row>
    <row r="43" spans="1:20">
      <c r="A43" s="75"/>
      <c r="B43" s="9" t="s">
        <v>11</v>
      </c>
      <c r="C43" s="14">
        <v>1</v>
      </c>
      <c r="D43" s="15">
        <v>38878</v>
      </c>
      <c r="E43" s="14">
        <v>3</v>
      </c>
      <c r="F43" s="13">
        <v>1.35</v>
      </c>
      <c r="G43" s="13">
        <v>0</v>
      </c>
      <c r="H43" s="13">
        <f t="shared" si="5"/>
        <v>0</v>
      </c>
      <c r="I43" s="13">
        <v>1.29</v>
      </c>
      <c r="J43" s="13">
        <v>0</v>
      </c>
      <c r="K43" s="13">
        <f t="shared" si="7"/>
        <v>0</v>
      </c>
      <c r="L43" s="38">
        <f t="shared" si="8"/>
        <v>95</v>
      </c>
      <c r="M43" s="24">
        <f t="shared" si="3"/>
        <v>0</v>
      </c>
      <c r="N43" s="3">
        <f t="shared" si="4"/>
        <v>100</v>
      </c>
    </row>
    <row r="44" spans="1:20">
      <c r="A44" s="75"/>
      <c r="B44" s="9" t="s">
        <v>11</v>
      </c>
      <c r="C44" s="14">
        <v>1</v>
      </c>
      <c r="D44" s="15">
        <v>38882</v>
      </c>
      <c r="E44" s="14">
        <v>3</v>
      </c>
      <c r="F44" s="13">
        <v>2.31</v>
      </c>
      <c r="G44" s="13">
        <v>0</v>
      </c>
      <c r="H44" s="13">
        <f t="shared" si="5"/>
        <v>0</v>
      </c>
      <c r="I44" s="13">
        <v>2.2000000000000002</v>
      </c>
      <c r="J44" s="13">
        <v>1.33</v>
      </c>
      <c r="K44" s="13">
        <f t="shared" si="7"/>
        <v>57.575757575757578</v>
      </c>
      <c r="L44" s="38">
        <f t="shared" si="8"/>
        <v>37.424242424242422</v>
      </c>
      <c r="M44" s="24">
        <f t="shared" si="3"/>
        <v>60.454545454545453</v>
      </c>
      <c r="N44" s="3">
        <f t="shared" si="4"/>
        <v>39.545454545454547</v>
      </c>
    </row>
    <row r="45" spans="1:20">
      <c r="A45" s="75"/>
      <c r="B45" s="9" t="s">
        <v>11</v>
      </c>
      <c r="C45" s="14">
        <v>1</v>
      </c>
      <c r="D45" s="15">
        <v>38887</v>
      </c>
      <c r="E45" s="14">
        <v>3</v>
      </c>
      <c r="F45" s="13">
        <v>2.71</v>
      </c>
      <c r="G45" s="13">
        <v>0</v>
      </c>
      <c r="H45" s="13">
        <f t="shared" si="5"/>
        <v>0</v>
      </c>
      <c r="I45" s="13">
        <v>2.0699999999999998</v>
      </c>
      <c r="J45" s="13">
        <v>1.42</v>
      </c>
      <c r="K45" s="13">
        <f t="shared" si="7"/>
        <v>52.398523985239855</v>
      </c>
      <c r="L45" s="38">
        <f t="shared" si="8"/>
        <v>42.601476014760152</v>
      </c>
      <c r="M45" s="24">
        <f t="shared" si="3"/>
        <v>68.59903381642512</v>
      </c>
      <c r="N45" s="3">
        <f t="shared" si="4"/>
        <v>31.40096618357488</v>
      </c>
    </row>
    <row r="46" spans="1:20">
      <c r="A46" s="75"/>
      <c r="B46" s="9" t="s">
        <v>11</v>
      </c>
      <c r="C46" s="14">
        <v>1</v>
      </c>
      <c r="D46" s="15">
        <v>38896</v>
      </c>
      <c r="E46" s="14">
        <v>3</v>
      </c>
      <c r="F46" s="13">
        <v>1.25</v>
      </c>
      <c r="G46" s="13">
        <v>0</v>
      </c>
      <c r="H46" s="13">
        <f t="shared" si="5"/>
        <v>0</v>
      </c>
      <c r="I46" s="13">
        <v>1.19</v>
      </c>
      <c r="J46" s="13">
        <v>0</v>
      </c>
      <c r="K46" s="13">
        <f t="shared" si="7"/>
        <v>0</v>
      </c>
      <c r="L46" s="38">
        <f t="shared" si="8"/>
        <v>95</v>
      </c>
      <c r="M46" s="24">
        <f t="shared" si="3"/>
        <v>0</v>
      </c>
      <c r="N46" s="3">
        <f t="shared" si="4"/>
        <v>100</v>
      </c>
    </row>
    <row r="47" spans="1:20">
      <c r="A47" s="75"/>
      <c r="B47" s="9" t="s">
        <v>11</v>
      </c>
      <c r="C47" s="14">
        <v>1</v>
      </c>
      <c r="D47" s="15">
        <v>36721</v>
      </c>
      <c r="E47" s="14">
        <v>2</v>
      </c>
      <c r="F47" s="13">
        <v>1.37</v>
      </c>
      <c r="G47" s="13">
        <v>0</v>
      </c>
      <c r="H47" s="13">
        <f t="shared" si="5"/>
        <v>0</v>
      </c>
      <c r="I47" s="13">
        <v>1.31</v>
      </c>
      <c r="J47" s="13">
        <v>0</v>
      </c>
      <c r="K47" s="13">
        <f t="shared" si="7"/>
        <v>0</v>
      </c>
      <c r="L47" s="38">
        <f t="shared" si="8"/>
        <v>95</v>
      </c>
      <c r="M47" s="24">
        <f t="shared" si="3"/>
        <v>0</v>
      </c>
      <c r="N47" s="3">
        <f t="shared" si="4"/>
        <v>100</v>
      </c>
    </row>
    <row r="48" spans="1:20">
      <c r="A48" s="75"/>
      <c r="B48" s="9" t="s">
        <v>11</v>
      </c>
      <c r="C48" s="14">
        <v>1</v>
      </c>
      <c r="D48" s="15">
        <v>38921</v>
      </c>
      <c r="E48" s="14">
        <v>4</v>
      </c>
      <c r="F48" s="13">
        <v>2.2999999999999998</v>
      </c>
      <c r="G48" s="13">
        <v>0</v>
      </c>
      <c r="H48" s="13">
        <f t="shared" si="5"/>
        <v>0</v>
      </c>
      <c r="I48" s="13">
        <v>2.19</v>
      </c>
      <c r="J48" s="13">
        <v>0</v>
      </c>
      <c r="K48" s="13">
        <f t="shared" si="7"/>
        <v>0</v>
      </c>
      <c r="L48" s="38">
        <f t="shared" si="8"/>
        <v>95</v>
      </c>
      <c r="M48" s="24">
        <f t="shared" si="3"/>
        <v>0</v>
      </c>
      <c r="N48" s="3">
        <f t="shared" si="4"/>
        <v>100</v>
      </c>
    </row>
    <row r="49" spans="1:18">
      <c r="A49" s="75"/>
      <c r="B49" s="9" t="s">
        <v>47</v>
      </c>
      <c r="C49" s="14" t="s">
        <v>17</v>
      </c>
      <c r="D49" s="15">
        <v>38838</v>
      </c>
      <c r="E49" s="10">
        <v>3</v>
      </c>
      <c r="F49" s="14">
        <v>2.68</v>
      </c>
      <c r="G49" s="13">
        <v>0</v>
      </c>
      <c r="H49" s="13">
        <f t="shared" si="5"/>
        <v>0</v>
      </c>
      <c r="I49" s="13">
        <v>2.5499999999999998</v>
      </c>
      <c r="J49" s="13">
        <f>(2.03/2)</f>
        <v>1.0149999999999999</v>
      </c>
      <c r="K49" s="13">
        <f t="shared" si="7"/>
        <v>37.873134328358205</v>
      </c>
      <c r="L49" s="38">
        <f t="shared" si="8"/>
        <v>57.126865671641788</v>
      </c>
      <c r="M49" s="24">
        <f t="shared" si="3"/>
        <v>39.803921568627452</v>
      </c>
      <c r="N49" s="3">
        <f t="shared" si="4"/>
        <v>60.196078431372548</v>
      </c>
    </row>
    <row r="50" spans="1:18">
      <c r="A50" s="75"/>
      <c r="B50" s="9" t="s">
        <v>47</v>
      </c>
      <c r="C50" s="14" t="s">
        <v>17</v>
      </c>
      <c r="D50" s="15">
        <v>38846</v>
      </c>
      <c r="E50" s="14">
        <v>3</v>
      </c>
      <c r="F50" s="13">
        <v>2.92</v>
      </c>
      <c r="G50" s="13">
        <v>0</v>
      </c>
      <c r="H50" s="13">
        <f t="shared" si="5"/>
        <v>0</v>
      </c>
      <c r="I50" s="13">
        <v>2.78</v>
      </c>
      <c r="J50" s="13">
        <f>(0.11+1.65)/2</f>
        <v>0.88</v>
      </c>
      <c r="K50" s="13">
        <f t="shared" si="7"/>
        <v>30.136986301369863</v>
      </c>
      <c r="L50" s="38">
        <f t="shared" si="8"/>
        <v>64.863013698630141</v>
      </c>
      <c r="M50" s="24">
        <f t="shared" si="3"/>
        <v>31.654676258992808</v>
      </c>
      <c r="N50" s="3">
        <f t="shared" si="4"/>
        <v>68.345323741007192</v>
      </c>
    </row>
    <row r="51" spans="1:18">
      <c r="A51" s="75"/>
      <c r="B51" s="9" t="s">
        <v>47</v>
      </c>
      <c r="C51" s="14" t="s">
        <v>17</v>
      </c>
      <c r="D51" s="15">
        <v>38866</v>
      </c>
      <c r="E51" s="14">
        <v>3</v>
      </c>
      <c r="F51" s="13">
        <v>2.77</v>
      </c>
      <c r="G51" s="13">
        <v>0</v>
      </c>
      <c r="H51" s="13">
        <f t="shared" si="5"/>
        <v>0</v>
      </c>
      <c r="I51" s="13">
        <v>2.64</v>
      </c>
      <c r="J51" s="13">
        <v>0</v>
      </c>
      <c r="K51" s="13">
        <f t="shared" si="7"/>
        <v>0</v>
      </c>
      <c r="L51" s="38">
        <f t="shared" si="8"/>
        <v>94.999999999999986</v>
      </c>
      <c r="M51" s="24">
        <f t="shared" si="3"/>
        <v>0</v>
      </c>
      <c r="N51" s="3">
        <f t="shared" si="4"/>
        <v>100</v>
      </c>
    </row>
    <row r="52" spans="1:18">
      <c r="A52" s="75"/>
      <c r="B52" s="9" t="s">
        <v>47</v>
      </c>
      <c r="C52" s="14" t="s">
        <v>17</v>
      </c>
      <c r="D52" s="15">
        <v>38880</v>
      </c>
      <c r="E52" s="14">
        <v>3</v>
      </c>
      <c r="F52" s="13">
        <v>2.89</v>
      </c>
      <c r="G52" s="13">
        <v>0</v>
      </c>
      <c r="H52" s="13">
        <f t="shared" si="5"/>
        <v>0</v>
      </c>
      <c r="I52" s="13">
        <v>2.74</v>
      </c>
      <c r="J52" s="13">
        <v>0</v>
      </c>
      <c r="K52" s="13">
        <f t="shared" si="7"/>
        <v>0</v>
      </c>
      <c r="L52" s="38">
        <f t="shared" si="8"/>
        <v>94.999999999999986</v>
      </c>
      <c r="M52" s="24">
        <f t="shared" si="3"/>
        <v>0</v>
      </c>
      <c r="N52" s="3">
        <f t="shared" si="4"/>
        <v>100</v>
      </c>
    </row>
    <row r="53" spans="1:18">
      <c r="A53" s="75"/>
      <c r="B53" s="9" t="s">
        <v>47</v>
      </c>
      <c r="C53" s="14">
        <v>2</v>
      </c>
      <c r="D53" s="15">
        <v>38889</v>
      </c>
      <c r="E53" s="14">
        <v>1</v>
      </c>
      <c r="F53" s="13">
        <v>1.36</v>
      </c>
      <c r="G53" s="13">
        <v>0</v>
      </c>
      <c r="H53" s="13">
        <f t="shared" si="5"/>
        <v>0</v>
      </c>
      <c r="I53" s="13">
        <v>1.3</v>
      </c>
      <c r="J53" s="13">
        <v>0</v>
      </c>
      <c r="K53" s="13">
        <f t="shared" si="7"/>
        <v>0</v>
      </c>
      <c r="L53" s="38">
        <f t="shared" si="8"/>
        <v>95</v>
      </c>
      <c r="M53" s="24">
        <f t="shared" si="3"/>
        <v>0</v>
      </c>
      <c r="N53" s="3">
        <f t="shared" si="4"/>
        <v>100</v>
      </c>
    </row>
    <row r="54" spans="1:18">
      <c r="A54" s="75"/>
      <c r="B54" s="9" t="s">
        <v>47</v>
      </c>
      <c r="C54" s="14" t="s">
        <v>17</v>
      </c>
      <c r="D54" s="15">
        <v>38899</v>
      </c>
      <c r="E54" s="14">
        <v>3</v>
      </c>
      <c r="F54" s="13">
        <v>1.71</v>
      </c>
      <c r="G54" s="13">
        <v>0</v>
      </c>
      <c r="H54" s="13">
        <f t="shared" si="5"/>
        <v>0</v>
      </c>
      <c r="I54" s="13">
        <v>1.63</v>
      </c>
      <c r="J54" s="13">
        <v>0</v>
      </c>
      <c r="K54" s="13">
        <f t="shared" si="7"/>
        <v>0</v>
      </c>
      <c r="L54" s="38">
        <f t="shared" si="8"/>
        <v>95</v>
      </c>
      <c r="M54" s="24">
        <f t="shared" si="3"/>
        <v>0</v>
      </c>
      <c r="N54" s="3">
        <f t="shared" si="4"/>
        <v>100</v>
      </c>
    </row>
    <row r="55" spans="1:18" ht="15" customHeight="1">
      <c r="A55" s="75"/>
      <c r="B55" s="9" t="s">
        <v>47</v>
      </c>
      <c r="C55" s="14">
        <v>2</v>
      </c>
      <c r="D55" s="15">
        <v>38954</v>
      </c>
      <c r="E55" s="14">
        <v>2</v>
      </c>
      <c r="F55" s="13">
        <v>3.31</v>
      </c>
      <c r="G55" s="13">
        <v>0</v>
      </c>
      <c r="H55" s="13">
        <f t="shared" si="5"/>
        <v>0</v>
      </c>
      <c r="I55" s="13">
        <v>3.14</v>
      </c>
      <c r="J55" s="13">
        <v>0</v>
      </c>
      <c r="K55" s="13">
        <f t="shared" si="7"/>
        <v>0</v>
      </c>
      <c r="L55" s="38">
        <f t="shared" si="8"/>
        <v>95</v>
      </c>
      <c r="M55" s="24">
        <f t="shared" si="3"/>
        <v>0</v>
      </c>
      <c r="N55" s="3">
        <f t="shared" si="4"/>
        <v>100</v>
      </c>
      <c r="P55" s="2"/>
      <c r="Q55" s="2"/>
      <c r="R55" s="2"/>
    </row>
    <row r="56" spans="1:18">
      <c r="A56" s="75"/>
      <c r="B56" s="9" t="s">
        <v>47</v>
      </c>
      <c r="C56" s="14" t="s">
        <v>17</v>
      </c>
      <c r="D56" s="15">
        <v>38961</v>
      </c>
      <c r="E56" s="14">
        <v>5</v>
      </c>
      <c r="F56" s="13">
        <v>2.36</v>
      </c>
      <c r="G56" s="13">
        <v>0</v>
      </c>
      <c r="H56" s="13">
        <f t="shared" si="5"/>
        <v>0</v>
      </c>
      <c r="I56" s="13">
        <v>2.2400000000000002</v>
      </c>
      <c r="J56" s="13">
        <v>0</v>
      </c>
      <c r="K56" s="13">
        <f t="shared" si="7"/>
        <v>0</v>
      </c>
      <c r="L56" s="38">
        <f t="shared" si="8"/>
        <v>95</v>
      </c>
      <c r="M56" s="24">
        <f t="shared" si="3"/>
        <v>0</v>
      </c>
      <c r="N56" s="3">
        <f t="shared" si="4"/>
        <v>100</v>
      </c>
      <c r="P56" s="2"/>
      <c r="Q56" s="2"/>
      <c r="R56" s="2"/>
    </row>
    <row r="57" spans="1:18">
      <c r="A57" s="75"/>
      <c r="B57" s="9" t="s">
        <v>47</v>
      </c>
      <c r="C57" s="14" t="s">
        <v>17</v>
      </c>
      <c r="D57" s="15">
        <v>38990</v>
      </c>
      <c r="E57" s="14">
        <v>3</v>
      </c>
      <c r="F57" s="13">
        <v>1.91</v>
      </c>
      <c r="G57" s="13">
        <v>0</v>
      </c>
      <c r="H57" s="13">
        <f t="shared" si="5"/>
        <v>0</v>
      </c>
      <c r="I57" s="13">
        <v>1.81</v>
      </c>
      <c r="J57" s="13">
        <v>0</v>
      </c>
      <c r="K57" s="13">
        <f t="shared" si="7"/>
        <v>0</v>
      </c>
      <c r="L57" s="38">
        <f t="shared" si="8"/>
        <v>95</v>
      </c>
      <c r="M57" s="24">
        <f t="shared" si="3"/>
        <v>0</v>
      </c>
      <c r="N57" s="3">
        <f t="shared" si="4"/>
        <v>100</v>
      </c>
      <c r="P57" s="2"/>
      <c r="Q57" s="2"/>
      <c r="R57" s="2"/>
    </row>
    <row r="58" spans="1:18">
      <c r="A58" s="75"/>
      <c r="B58" s="9" t="s">
        <v>16</v>
      </c>
      <c r="C58" s="14" t="s">
        <v>17</v>
      </c>
      <c r="D58" s="15">
        <v>38874</v>
      </c>
      <c r="E58" s="10">
        <v>3</v>
      </c>
      <c r="F58" s="12">
        <v>1.58</v>
      </c>
      <c r="G58" s="12">
        <v>0</v>
      </c>
      <c r="H58" s="12">
        <f t="shared" si="5"/>
        <v>0</v>
      </c>
      <c r="I58" s="12">
        <v>1.51</v>
      </c>
      <c r="J58" s="12">
        <v>0</v>
      </c>
      <c r="K58" s="12">
        <f t="shared" si="7"/>
        <v>0</v>
      </c>
      <c r="L58" s="38">
        <f t="shared" si="8"/>
        <v>94.999999999999986</v>
      </c>
      <c r="M58" s="24">
        <f t="shared" si="3"/>
        <v>0</v>
      </c>
      <c r="N58" s="3">
        <f t="shared" si="4"/>
        <v>100</v>
      </c>
      <c r="P58" s="2"/>
      <c r="Q58" s="2"/>
      <c r="R58" s="2"/>
    </row>
    <row r="59" spans="1:18">
      <c r="A59" s="75"/>
      <c r="B59" s="9" t="s">
        <v>16</v>
      </c>
      <c r="C59" s="14" t="s">
        <v>17</v>
      </c>
      <c r="D59" s="15">
        <v>38880</v>
      </c>
      <c r="E59" s="10">
        <v>3</v>
      </c>
      <c r="F59" s="12">
        <v>1.54</v>
      </c>
      <c r="G59" s="12">
        <v>0</v>
      </c>
      <c r="H59" s="12">
        <f t="shared" si="5"/>
        <v>0</v>
      </c>
      <c r="I59" s="12">
        <v>1.48</v>
      </c>
      <c r="J59" s="12">
        <v>0</v>
      </c>
      <c r="K59" s="12">
        <f t="shared" si="7"/>
        <v>0</v>
      </c>
      <c r="L59" s="38">
        <f t="shared" si="8"/>
        <v>94.999999999999986</v>
      </c>
      <c r="M59" s="24">
        <f t="shared" si="3"/>
        <v>0</v>
      </c>
      <c r="N59" s="3">
        <f t="shared" si="4"/>
        <v>100</v>
      </c>
      <c r="P59" s="2"/>
      <c r="Q59" s="2"/>
      <c r="R59" s="2"/>
    </row>
    <row r="60" spans="1:18">
      <c r="A60" s="75"/>
      <c r="B60" s="9" t="s">
        <v>16</v>
      </c>
      <c r="C60" s="14">
        <v>1</v>
      </c>
      <c r="D60" s="15">
        <v>38887</v>
      </c>
      <c r="E60" s="10">
        <v>3</v>
      </c>
      <c r="F60" s="12">
        <v>1.54</v>
      </c>
      <c r="G60" s="12">
        <v>0</v>
      </c>
      <c r="H60" s="12">
        <f t="shared" si="5"/>
        <v>0</v>
      </c>
      <c r="I60" s="12">
        <v>1.48</v>
      </c>
      <c r="J60" s="12">
        <v>0</v>
      </c>
      <c r="K60" s="12">
        <f t="shared" si="7"/>
        <v>0</v>
      </c>
      <c r="L60" s="38">
        <f t="shared" si="8"/>
        <v>94.999999999999986</v>
      </c>
      <c r="M60" s="24">
        <f t="shared" si="3"/>
        <v>0</v>
      </c>
      <c r="N60" s="3">
        <f t="shared" si="4"/>
        <v>100</v>
      </c>
    </row>
    <row r="61" spans="1:18">
      <c r="A61" s="75"/>
      <c r="B61" s="9" t="s">
        <v>16</v>
      </c>
      <c r="C61" s="14" t="s">
        <v>17</v>
      </c>
      <c r="D61" s="15">
        <v>38910</v>
      </c>
      <c r="E61" s="10">
        <v>3</v>
      </c>
      <c r="F61" s="12">
        <v>1.1299999999999999</v>
      </c>
      <c r="G61" s="12">
        <v>0</v>
      </c>
      <c r="H61" s="12">
        <f t="shared" si="5"/>
        <v>0</v>
      </c>
      <c r="I61" s="12">
        <v>1.08</v>
      </c>
      <c r="J61" s="12">
        <v>0</v>
      </c>
      <c r="K61" s="12">
        <f t="shared" si="7"/>
        <v>0</v>
      </c>
      <c r="L61" s="38">
        <f t="shared" si="8"/>
        <v>95</v>
      </c>
      <c r="M61" s="24">
        <f t="shared" si="3"/>
        <v>0</v>
      </c>
      <c r="N61" s="3">
        <f t="shared" si="4"/>
        <v>100</v>
      </c>
    </row>
    <row r="62" spans="1:18">
      <c r="A62" s="75"/>
      <c r="B62" s="9" t="s">
        <v>16</v>
      </c>
      <c r="C62" s="14">
        <v>1</v>
      </c>
      <c r="D62" s="15">
        <v>38932</v>
      </c>
      <c r="E62" s="10">
        <v>4</v>
      </c>
      <c r="F62" s="12">
        <v>2.17</v>
      </c>
      <c r="G62" s="12">
        <v>0</v>
      </c>
      <c r="H62" s="12">
        <f t="shared" si="5"/>
        <v>0</v>
      </c>
      <c r="I62" s="12">
        <v>2.06</v>
      </c>
      <c r="J62" s="12">
        <v>0</v>
      </c>
      <c r="K62" s="12">
        <f t="shared" si="7"/>
        <v>0</v>
      </c>
      <c r="L62" s="38">
        <f t="shared" si="8"/>
        <v>94.999999999999986</v>
      </c>
      <c r="M62" s="24">
        <f t="shared" si="3"/>
        <v>0</v>
      </c>
      <c r="N62" s="3">
        <f t="shared" si="4"/>
        <v>100</v>
      </c>
    </row>
    <row r="63" spans="1:18">
      <c r="A63" s="75"/>
      <c r="B63" s="9" t="s">
        <v>16</v>
      </c>
      <c r="C63" s="14" t="s">
        <v>17</v>
      </c>
      <c r="D63" s="15">
        <v>38953</v>
      </c>
      <c r="E63" s="10">
        <v>3</v>
      </c>
      <c r="F63" s="12">
        <v>1.33</v>
      </c>
      <c r="G63" s="12">
        <v>0</v>
      </c>
      <c r="H63" s="12">
        <f t="shared" si="5"/>
        <v>0</v>
      </c>
      <c r="I63" s="12">
        <v>1.26</v>
      </c>
      <c r="J63" s="12">
        <v>0</v>
      </c>
      <c r="K63" s="12">
        <f t="shared" si="7"/>
        <v>0</v>
      </c>
      <c r="L63" s="38">
        <f t="shared" si="8"/>
        <v>95</v>
      </c>
      <c r="M63" s="24">
        <f t="shared" si="3"/>
        <v>0</v>
      </c>
      <c r="N63" s="3">
        <f t="shared" si="4"/>
        <v>100</v>
      </c>
    </row>
    <row r="64" spans="1:18">
      <c r="A64" s="75"/>
      <c r="B64" s="9" t="s">
        <v>16</v>
      </c>
      <c r="C64" s="14" t="s">
        <v>17</v>
      </c>
      <c r="D64" s="15">
        <v>38988</v>
      </c>
      <c r="E64" s="10">
        <v>3</v>
      </c>
      <c r="F64" s="12">
        <v>1.35</v>
      </c>
      <c r="G64" s="12">
        <v>0</v>
      </c>
      <c r="H64" s="12">
        <f t="shared" si="5"/>
        <v>0</v>
      </c>
      <c r="I64" s="12">
        <v>1.3</v>
      </c>
      <c r="J64" s="12">
        <v>0</v>
      </c>
      <c r="K64" s="12">
        <f t="shared" si="7"/>
        <v>0</v>
      </c>
      <c r="L64" s="38">
        <f t="shared" si="8"/>
        <v>95</v>
      </c>
      <c r="M64" s="24">
        <f t="shared" si="3"/>
        <v>0</v>
      </c>
      <c r="N64" s="3">
        <f t="shared" si="4"/>
        <v>100</v>
      </c>
    </row>
    <row r="65" spans="1:20">
      <c r="A65" s="75"/>
      <c r="B65" s="9" t="s">
        <v>19</v>
      </c>
      <c r="C65" s="14" t="s">
        <v>17</v>
      </c>
      <c r="D65" s="15">
        <v>38860</v>
      </c>
      <c r="E65" s="14">
        <v>3</v>
      </c>
      <c r="F65" s="12">
        <v>2.99</v>
      </c>
      <c r="G65" s="12">
        <v>0</v>
      </c>
      <c r="H65" s="12">
        <f t="shared" si="5"/>
        <v>0</v>
      </c>
      <c r="I65" s="12">
        <v>0.95</v>
      </c>
      <c r="J65" s="12">
        <v>0</v>
      </c>
      <c r="K65" s="12">
        <f t="shared" si="7"/>
        <v>0</v>
      </c>
      <c r="L65" s="38">
        <f t="shared" si="8"/>
        <v>95</v>
      </c>
      <c r="M65" s="24">
        <f t="shared" si="3"/>
        <v>0</v>
      </c>
      <c r="N65" s="3">
        <f t="shared" si="4"/>
        <v>100</v>
      </c>
    </row>
    <row r="66" spans="1:20">
      <c r="A66" s="75"/>
      <c r="B66" s="9" t="s">
        <v>19</v>
      </c>
      <c r="C66" s="14">
        <v>1</v>
      </c>
      <c r="D66" s="15">
        <v>38868</v>
      </c>
      <c r="E66" s="14">
        <v>2</v>
      </c>
      <c r="F66" s="12">
        <v>2.2999999999999998</v>
      </c>
      <c r="G66" s="12">
        <v>0</v>
      </c>
      <c r="H66" s="12">
        <f t="shared" si="5"/>
        <v>0</v>
      </c>
      <c r="I66" s="12">
        <v>2.1800000000000002</v>
      </c>
      <c r="J66" s="12">
        <v>1.57</v>
      </c>
      <c r="K66" s="12">
        <f t="shared" si="7"/>
        <v>68.260869565217391</v>
      </c>
      <c r="L66" s="38">
        <f t="shared" si="8"/>
        <v>26.739130434782592</v>
      </c>
      <c r="M66" s="24">
        <f t="shared" si="3"/>
        <v>72.018348623853214</v>
      </c>
      <c r="N66" s="3">
        <f t="shared" si="4"/>
        <v>27.981651376146793</v>
      </c>
    </row>
    <row r="67" spans="1:20">
      <c r="A67" s="75"/>
      <c r="B67" s="9" t="s">
        <v>19</v>
      </c>
      <c r="C67" s="14" t="s">
        <v>17</v>
      </c>
      <c r="D67" s="15">
        <v>38874</v>
      </c>
      <c r="E67" s="14">
        <v>3</v>
      </c>
      <c r="F67" s="12">
        <v>2.64</v>
      </c>
      <c r="G67" s="12">
        <v>0</v>
      </c>
      <c r="H67" s="12">
        <f t="shared" si="5"/>
        <v>0</v>
      </c>
      <c r="I67" s="12">
        <v>2.52</v>
      </c>
      <c r="J67" s="30">
        <v>1.3149999999999999</v>
      </c>
      <c r="K67" s="12">
        <f t="shared" si="7"/>
        <v>49.810606060606055</v>
      </c>
      <c r="L67" s="38">
        <f t="shared" si="8"/>
        <v>45.189393939393945</v>
      </c>
      <c r="M67" s="24">
        <f t="shared" si="3"/>
        <v>52.182539682539677</v>
      </c>
      <c r="N67" s="3">
        <f t="shared" si="4"/>
        <v>47.817460317460316</v>
      </c>
    </row>
    <row r="68" spans="1:20">
      <c r="A68" s="75"/>
      <c r="B68" s="9" t="s">
        <v>19</v>
      </c>
      <c r="C68" s="14" t="s">
        <v>17</v>
      </c>
      <c r="D68" s="15">
        <v>38887</v>
      </c>
      <c r="E68" s="14">
        <v>3</v>
      </c>
      <c r="F68" s="12">
        <v>2.2599999999999998</v>
      </c>
      <c r="G68" s="12">
        <v>0</v>
      </c>
      <c r="H68" s="12">
        <f t="shared" si="5"/>
        <v>0</v>
      </c>
      <c r="I68" s="12">
        <v>2.16</v>
      </c>
      <c r="J68" s="30">
        <v>0.25</v>
      </c>
      <c r="K68" s="12">
        <f t="shared" si="7"/>
        <v>11.061946902654869</v>
      </c>
      <c r="L68" s="38">
        <f t="shared" si="8"/>
        <v>83.938053097345133</v>
      </c>
      <c r="M68" s="24">
        <f t="shared" ref="M68:M131" si="9">J68/I68*100</f>
        <v>11.574074074074073</v>
      </c>
      <c r="N68" s="3">
        <f t="shared" ref="N68:N131" si="10">(I68-J68)/I68*100</f>
        <v>88.425925925925924</v>
      </c>
    </row>
    <row r="69" spans="1:20">
      <c r="A69" s="75"/>
      <c r="B69" s="9" t="s">
        <v>19</v>
      </c>
      <c r="C69" s="14">
        <v>2</v>
      </c>
      <c r="D69" s="15">
        <v>38901</v>
      </c>
      <c r="E69" s="14">
        <v>1</v>
      </c>
      <c r="F69" s="13">
        <v>2.13</v>
      </c>
      <c r="G69" s="13">
        <v>0</v>
      </c>
      <c r="H69" s="13">
        <f t="shared" si="5"/>
        <v>0</v>
      </c>
      <c r="I69" s="13">
        <v>2.02</v>
      </c>
      <c r="J69" s="13">
        <v>0.86</v>
      </c>
      <c r="K69" s="13">
        <f t="shared" si="7"/>
        <v>40.375586854460096</v>
      </c>
      <c r="L69" s="38">
        <f t="shared" si="8"/>
        <v>54.624413145539904</v>
      </c>
      <c r="M69" s="24">
        <f t="shared" si="9"/>
        <v>42.574257425742573</v>
      </c>
      <c r="N69" s="3">
        <f t="shared" si="10"/>
        <v>57.425742574257434</v>
      </c>
    </row>
    <row r="70" spans="1:20">
      <c r="A70" s="75"/>
      <c r="B70" s="9" t="s">
        <v>19</v>
      </c>
      <c r="C70" s="14" t="s">
        <v>17</v>
      </c>
      <c r="D70" s="15">
        <v>38910</v>
      </c>
      <c r="E70" s="14">
        <v>3</v>
      </c>
      <c r="F70" s="13">
        <v>1.97</v>
      </c>
      <c r="G70" s="13">
        <v>0</v>
      </c>
      <c r="H70" s="13">
        <f t="shared" si="5"/>
        <v>0</v>
      </c>
      <c r="I70" s="13">
        <v>1.87</v>
      </c>
      <c r="J70" s="13">
        <f>0.27/2</f>
        <v>0.13500000000000001</v>
      </c>
      <c r="K70" s="13">
        <f t="shared" si="7"/>
        <v>6.8527918781725887</v>
      </c>
      <c r="L70" s="38">
        <f t="shared" si="8"/>
        <v>88.147208121827418</v>
      </c>
      <c r="M70" s="24">
        <f t="shared" si="9"/>
        <v>7.2192513368983953</v>
      </c>
      <c r="N70" s="3">
        <f t="shared" si="10"/>
        <v>92.780748663101605</v>
      </c>
    </row>
    <row r="71" spans="1:20">
      <c r="A71" s="75"/>
      <c r="B71" s="9" t="s">
        <v>19</v>
      </c>
      <c r="C71" s="14" t="s">
        <v>17</v>
      </c>
      <c r="D71" s="15">
        <v>38934</v>
      </c>
      <c r="E71" s="14">
        <v>3</v>
      </c>
      <c r="F71" s="13">
        <v>2.73</v>
      </c>
      <c r="G71" s="13">
        <v>0</v>
      </c>
      <c r="H71" s="13">
        <f t="shared" si="5"/>
        <v>0</v>
      </c>
      <c r="I71" s="13">
        <v>2.59</v>
      </c>
      <c r="J71" s="13">
        <v>0</v>
      </c>
      <c r="K71" s="13">
        <f t="shared" si="7"/>
        <v>0</v>
      </c>
      <c r="L71" s="38">
        <f t="shared" si="8"/>
        <v>94.999999999999986</v>
      </c>
      <c r="M71" s="24">
        <f t="shared" si="9"/>
        <v>0</v>
      </c>
      <c r="N71" s="3">
        <f t="shared" si="10"/>
        <v>100</v>
      </c>
    </row>
    <row r="72" spans="1:20">
      <c r="A72" s="75"/>
      <c r="B72" s="9" t="s">
        <v>19</v>
      </c>
      <c r="C72" s="14">
        <v>1</v>
      </c>
      <c r="D72" s="15">
        <v>38953</v>
      </c>
      <c r="E72" s="14">
        <v>2</v>
      </c>
      <c r="F72" s="13">
        <v>2.0099999999999998</v>
      </c>
      <c r="G72" s="13">
        <v>0</v>
      </c>
      <c r="H72" s="13">
        <f t="shared" si="5"/>
        <v>0</v>
      </c>
      <c r="I72" s="13">
        <v>1.9</v>
      </c>
      <c r="J72" s="13">
        <v>0</v>
      </c>
      <c r="K72" s="13">
        <f t="shared" si="7"/>
        <v>0</v>
      </c>
      <c r="L72" s="38">
        <f t="shared" si="8"/>
        <v>95</v>
      </c>
      <c r="M72" s="24">
        <f t="shared" si="9"/>
        <v>0</v>
      </c>
      <c r="N72" s="3">
        <f t="shared" si="10"/>
        <v>100</v>
      </c>
    </row>
    <row r="73" spans="1:20" ht="15" customHeight="1" thickBot="1">
      <c r="A73" s="76"/>
      <c r="B73" s="9" t="s">
        <v>19</v>
      </c>
      <c r="C73" s="14">
        <v>2</v>
      </c>
      <c r="D73" s="15">
        <v>38992</v>
      </c>
      <c r="E73" s="14">
        <v>1</v>
      </c>
      <c r="F73" s="13">
        <v>2.35</v>
      </c>
      <c r="G73" s="13">
        <v>0</v>
      </c>
      <c r="H73" s="13">
        <f t="shared" si="5"/>
        <v>0</v>
      </c>
      <c r="I73" s="13">
        <v>2.23</v>
      </c>
      <c r="J73" s="13">
        <v>0</v>
      </c>
      <c r="K73" s="13">
        <f t="shared" si="7"/>
        <v>0</v>
      </c>
      <c r="L73" s="38">
        <f t="shared" si="8"/>
        <v>95</v>
      </c>
      <c r="M73" s="25">
        <f t="shared" si="9"/>
        <v>0</v>
      </c>
      <c r="N73" s="3">
        <f t="shared" si="10"/>
        <v>100</v>
      </c>
    </row>
    <row r="74" spans="1:20" ht="15.75" thickBot="1">
      <c r="A74" s="83">
        <v>2007</v>
      </c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5"/>
      <c r="O74" s="64">
        <v>2007</v>
      </c>
      <c r="P74" s="47" t="s">
        <v>50</v>
      </c>
      <c r="Q74" s="48" t="s">
        <v>51</v>
      </c>
      <c r="R74" s="48" t="s">
        <v>52</v>
      </c>
      <c r="S74" s="48" t="s">
        <v>53</v>
      </c>
      <c r="T74" s="49" t="s">
        <v>54</v>
      </c>
    </row>
    <row r="75" spans="1:20">
      <c r="A75" s="74">
        <v>2007</v>
      </c>
      <c r="B75" s="9" t="s">
        <v>47</v>
      </c>
      <c r="C75" s="14" t="s">
        <v>17</v>
      </c>
      <c r="D75" s="15">
        <v>39237</v>
      </c>
      <c r="E75" s="14">
        <v>3</v>
      </c>
      <c r="F75" s="12">
        <v>1.69</v>
      </c>
      <c r="G75" s="12">
        <v>0</v>
      </c>
      <c r="H75" s="12">
        <f t="shared" ref="H75:H119" si="11">100*G75/F75</f>
        <v>0</v>
      </c>
      <c r="I75" s="12">
        <v>1.6</v>
      </c>
      <c r="J75" s="13">
        <v>0</v>
      </c>
      <c r="K75" s="12">
        <f t="shared" ref="K75:K119" si="12">100*J75/F75</f>
        <v>0</v>
      </c>
      <c r="L75" s="38">
        <f t="shared" ref="L75:L119" si="13">100*(0.95*F75-G75-J75)/F75</f>
        <v>95</v>
      </c>
      <c r="M75" s="23">
        <f t="shared" si="9"/>
        <v>0</v>
      </c>
      <c r="N75" s="3">
        <f t="shared" si="10"/>
        <v>100</v>
      </c>
      <c r="O75" s="60" t="s">
        <v>55</v>
      </c>
      <c r="P75" s="20">
        <f>AVERAGE(F75:F119)</f>
        <v>2.2317777777777774</v>
      </c>
      <c r="Q75" s="8">
        <f>MIN(F75:F119)</f>
        <v>0.56000000000000005</v>
      </c>
      <c r="R75" s="8">
        <f>MAX(F75:F119)</f>
        <v>13.16</v>
      </c>
      <c r="S75" s="8">
        <f>PERCENTILE(F75:F119,0.95)</f>
        <v>3.2839999999999989</v>
      </c>
      <c r="T75" s="23">
        <f>100*STDEV(F75:F119)/P75</f>
        <v>88.310504888515766</v>
      </c>
    </row>
    <row r="76" spans="1:20">
      <c r="A76" s="75"/>
      <c r="B76" s="9" t="s">
        <v>47</v>
      </c>
      <c r="C76" s="14">
        <v>1</v>
      </c>
      <c r="D76" s="15">
        <v>39244</v>
      </c>
      <c r="E76" s="14">
        <v>2</v>
      </c>
      <c r="F76" s="12">
        <v>1.29</v>
      </c>
      <c r="G76" s="12">
        <v>0</v>
      </c>
      <c r="H76" s="12">
        <f t="shared" si="11"/>
        <v>0</v>
      </c>
      <c r="I76" s="12">
        <v>1.23</v>
      </c>
      <c r="J76" s="13">
        <v>0</v>
      </c>
      <c r="K76" s="12">
        <f t="shared" si="12"/>
        <v>0</v>
      </c>
      <c r="L76" s="38">
        <f t="shared" si="13"/>
        <v>95</v>
      </c>
      <c r="M76" s="24">
        <f t="shared" si="9"/>
        <v>0</v>
      </c>
      <c r="N76" s="3">
        <f t="shared" si="10"/>
        <v>100</v>
      </c>
      <c r="O76" s="61" t="s">
        <v>56</v>
      </c>
      <c r="P76" s="21">
        <f>AVERAGE(I75:I119)</f>
        <v>2.1157333333333339</v>
      </c>
      <c r="Q76" s="13">
        <f>MIN(I75:I119)</f>
        <v>0.53</v>
      </c>
      <c r="R76" s="13">
        <f>MAX(I75:I119)</f>
        <v>12.31</v>
      </c>
      <c r="S76" s="13">
        <f>PERCENTILE(I75:I119,0.95)</f>
        <v>3.109999999999999</v>
      </c>
      <c r="T76" s="24">
        <f>100*STDEV(I75:I119)/P76</f>
        <v>87.657698573101015</v>
      </c>
    </row>
    <row r="77" spans="1:20">
      <c r="A77" s="75"/>
      <c r="B77" s="9" t="s">
        <v>47</v>
      </c>
      <c r="C77" s="14">
        <v>2</v>
      </c>
      <c r="D77" s="15">
        <v>39245</v>
      </c>
      <c r="E77" s="14">
        <v>2</v>
      </c>
      <c r="F77" s="12">
        <v>2.38</v>
      </c>
      <c r="G77" s="12">
        <v>0</v>
      </c>
      <c r="H77" s="12">
        <f t="shared" si="11"/>
        <v>0</v>
      </c>
      <c r="I77" s="12">
        <v>2.27</v>
      </c>
      <c r="J77" s="13">
        <v>0</v>
      </c>
      <c r="K77" s="12">
        <f t="shared" si="12"/>
        <v>0</v>
      </c>
      <c r="L77" s="38">
        <f t="shared" si="13"/>
        <v>94.999999999999986</v>
      </c>
      <c r="M77" s="24">
        <f t="shared" si="9"/>
        <v>0</v>
      </c>
      <c r="N77" s="3">
        <f t="shared" si="10"/>
        <v>100</v>
      </c>
      <c r="O77" s="61" t="s">
        <v>67</v>
      </c>
      <c r="P77" s="21">
        <f>AVERAGE(H75:H119)</f>
        <v>0</v>
      </c>
      <c r="Q77" s="13">
        <f>MIN(H75:H119)</f>
        <v>0</v>
      </c>
      <c r="R77" s="13">
        <f>MAX(H75:H119)</f>
        <v>0</v>
      </c>
      <c r="S77" s="13">
        <f>PERCENTILE(H75:H119,0.95)</f>
        <v>0</v>
      </c>
      <c r="T77" s="24" t="e">
        <f>100*STDEV(H75:H119)/P77</f>
        <v>#DIV/0!</v>
      </c>
    </row>
    <row r="78" spans="1:20" ht="18">
      <c r="A78" s="75"/>
      <c r="B78" s="9" t="s">
        <v>47</v>
      </c>
      <c r="C78" s="14" t="s">
        <v>17</v>
      </c>
      <c r="D78" s="15">
        <v>39257</v>
      </c>
      <c r="E78" s="14">
        <v>3</v>
      </c>
      <c r="F78" s="12">
        <v>1.62</v>
      </c>
      <c r="G78" s="12">
        <v>0</v>
      </c>
      <c r="H78" s="12">
        <f t="shared" si="11"/>
        <v>0</v>
      </c>
      <c r="I78" s="12">
        <v>1.54</v>
      </c>
      <c r="J78" s="13">
        <v>0</v>
      </c>
      <c r="K78" s="12">
        <f t="shared" si="12"/>
        <v>0</v>
      </c>
      <c r="L78" s="38">
        <f t="shared" si="13"/>
        <v>95</v>
      </c>
      <c r="M78" s="24">
        <f t="shared" si="9"/>
        <v>0</v>
      </c>
      <c r="N78" s="3">
        <f t="shared" si="10"/>
        <v>100</v>
      </c>
      <c r="O78" s="61" t="s">
        <v>68</v>
      </c>
      <c r="P78" s="21">
        <f>AVERAGE(K75:K119)</f>
        <v>2.5686618695369554</v>
      </c>
      <c r="Q78" s="13">
        <f>MIN(K75:K119)</f>
        <v>0</v>
      </c>
      <c r="R78" s="13">
        <f>MAX(K75:K119)</f>
        <v>86.451612903225808</v>
      </c>
      <c r="S78" s="13">
        <f>PERCENTILE(K75:K119,0.95)</f>
        <v>7.4772036474163874</v>
      </c>
      <c r="T78" s="24">
        <f>100*STDEV(K75:K119)/P78</f>
        <v>513.5334641268023</v>
      </c>
    </row>
    <row r="79" spans="1:20" ht="18">
      <c r="A79" s="75"/>
      <c r="B79" s="9" t="s">
        <v>47</v>
      </c>
      <c r="C79" s="14" t="s">
        <v>17</v>
      </c>
      <c r="D79" s="15">
        <v>39275</v>
      </c>
      <c r="E79" s="14">
        <v>3</v>
      </c>
      <c r="F79" s="12">
        <v>2.4700000000000002</v>
      </c>
      <c r="G79" s="12">
        <v>0</v>
      </c>
      <c r="H79" s="12">
        <f t="shared" si="11"/>
        <v>0</v>
      </c>
      <c r="I79" s="12">
        <v>2.35</v>
      </c>
      <c r="J79" s="13">
        <v>0</v>
      </c>
      <c r="K79" s="12">
        <f t="shared" si="12"/>
        <v>0</v>
      </c>
      <c r="L79" s="38">
        <f t="shared" si="13"/>
        <v>95</v>
      </c>
      <c r="M79" s="24">
        <f t="shared" si="9"/>
        <v>0</v>
      </c>
      <c r="N79" s="3">
        <f t="shared" si="10"/>
        <v>100</v>
      </c>
      <c r="O79" s="62" t="s">
        <v>69</v>
      </c>
      <c r="P79" s="21">
        <f>AVERAGE(M75:M119)</f>
        <v>2.7186896451020761</v>
      </c>
      <c r="Q79" s="13">
        <f>MIN(M75:M119)</f>
        <v>0</v>
      </c>
      <c r="R79" s="13">
        <f>MAX(M75:M119)</f>
        <v>91.780821917808225</v>
      </c>
      <c r="S79" s="13">
        <f>PERCENTILE(M75:M119,0.95)</f>
        <v>7.9935012185214989</v>
      </c>
      <c r="T79" s="24">
        <f>100*STDEV(M75:M119)/P79</f>
        <v>514.65549429353598</v>
      </c>
    </row>
    <row r="80" spans="1:20" ht="18.75" thickBot="1">
      <c r="A80" s="75"/>
      <c r="B80" s="9" t="s">
        <v>47</v>
      </c>
      <c r="C80" s="14">
        <v>2</v>
      </c>
      <c r="D80" s="15">
        <v>39292</v>
      </c>
      <c r="E80" s="14">
        <v>2</v>
      </c>
      <c r="F80" s="12">
        <v>2.35</v>
      </c>
      <c r="G80" s="12">
        <v>0</v>
      </c>
      <c r="H80" s="12">
        <f t="shared" si="11"/>
        <v>0</v>
      </c>
      <c r="I80" s="12">
        <v>2.2400000000000002</v>
      </c>
      <c r="J80" s="13">
        <v>0</v>
      </c>
      <c r="K80" s="12">
        <f t="shared" si="12"/>
        <v>0</v>
      </c>
      <c r="L80" s="38">
        <f t="shared" si="13"/>
        <v>95</v>
      </c>
      <c r="M80" s="24">
        <f t="shared" si="9"/>
        <v>0</v>
      </c>
      <c r="N80" s="3">
        <f t="shared" si="10"/>
        <v>100</v>
      </c>
      <c r="O80" s="63" t="s">
        <v>70</v>
      </c>
      <c r="P80" s="22">
        <f>AVERAGE(L75:L119)</f>
        <v>92.431338130463033</v>
      </c>
      <c r="Q80" s="16">
        <f>MIN(L75:L119)</f>
        <v>8.5483870967741833</v>
      </c>
      <c r="R80" s="16">
        <f>MAX(L75:L119)</f>
        <v>95.000000000000014</v>
      </c>
      <c r="S80" s="16">
        <f>PERCENTILE(L75:L119,0.95)</f>
        <v>95</v>
      </c>
      <c r="T80" s="25">
        <f>100*STDEV(L75:L119)/P80</f>
        <v>14.271067093845438</v>
      </c>
    </row>
    <row r="81" spans="1:14">
      <c r="A81" s="75"/>
      <c r="B81" s="9" t="s">
        <v>47</v>
      </c>
      <c r="C81" s="14" t="s">
        <v>17</v>
      </c>
      <c r="D81" s="15">
        <v>39301</v>
      </c>
      <c r="E81" s="14">
        <v>2</v>
      </c>
      <c r="F81" s="12">
        <v>1.05</v>
      </c>
      <c r="G81" s="12">
        <v>0</v>
      </c>
      <c r="H81" s="12">
        <f t="shared" si="11"/>
        <v>0</v>
      </c>
      <c r="I81" s="12">
        <v>1</v>
      </c>
      <c r="J81" s="13">
        <v>0</v>
      </c>
      <c r="K81" s="12">
        <f t="shared" si="12"/>
        <v>0</v>
      </c>
      <c r="L81" s="38">
        <f t="shared" si="13"/>
        <v>95</v>
      </c>
      <c r="M81" s="24">
        <f t="shared" si="9"/>
        <v>0</v>
      </c>
      <c r="N81" s="3">
        <f t="shared" si="10"/>
        <v>100</v>
      </c>
    </row>
    <row r="82" spans="1:14">
      <c r="A82" s="75"/>
      <c r="B82" s="9" t="s">
        <v>47</v>
      </c>
      <c r="C82" s="14" t="s">
        <v>17</v>
      </c>
      <c r="D82" s="15">
        <v>39340</v>
      </c>
      <c r="E82" s="14">
        <v>4</v>
      </c>
      <c r="F82" s="12">
        <v>3.02</v>
      </c>
      <c r="G82" s="12">
        <v>0</v>
      </c>
      <c r="H82" s="12">
        <f t="shared" si="11"/>
        <v>0</v>
      </c>
      <c r="I82" s="12">
        <v>2.87</v>
      </c>
      <c r="J82" s="13">
        <v>0</v>
      </c>
      <c r="K82" s="12">
        <f t="shared" si="12"/>
        <v>0</v>
      </c>
      <c r="L82" s="38">
        <f t="shared" si="13"/>
        <v>94.999999999999986</v>
      </c>
      <c r="M82" s="24">
        <f t="shared" si="9"/>
        <v>0</v>
      </c>
      <c r="N82" s="3">
        <f t="shared" si="10"/>
        <v>100</v>
      </c>
    </row>
    <row r="83" spans="1:14">
      <c r="A83" s="75"/>
      <c r="B83" s="9" t="s">
        <v>47</v>
      </c>
      <c r="C83" s="14" t="s">
        <v>17</v>
      </c>
      <c r="D83" s="15">
        <v>39350</v>
      </c>
      <c r="E83" s="14">
        <v>2</v>
      </c>
      <c r="F83" s="12">
        <v>0.97</v>
      </c>
      <c r="G83" s="12">
        <v>0</v>
      </c>
      <c r="H83" s="12">
        <f t="shared" si="11"/>
        <v>0</v>
      </c>
      <c r="I83" s="12">
        <v>0.92</v>
      </c>
      <c r="J83" s="13">
        <v>0</v>
      </c>
      <c r="K83" s="12">
        <f t="shared" si="12"/>
        <v>0</v>
      </c>
      <c r="L83" s="38">
        <f t="shared" si="13"/>
        <v>95.000000000000014</v>
      </c>
      <c r="M83" s="24">
        <f t="shared" si="9"/>
        <v>0</v>
      </c>
      <c r="N83" s="3">
        <f t="shared" si="10"/>
        <v>100</v>
      </c>
    </row>
    <row r="84" spans="1:14">
      <c r="A84" s="75"/>
      <c r="B84" s="9" t="s">
        <v>16</v>
      </c>
      <c r="C84" s="14">
        <v>1</v>
      </c>
      <c r="D84" s="15">
        <v>39230</v>
      </c>
      <c r="E84" s="14">
        <v>2</v>
      </c>
      <c r="F84" s="12">
        <v>1.22</v>
      </c>
      <c r="G84" s="12">
        <v>0</v>
      </c>
      <c r="H84" s="12">
        <f t="shared" si="11"/>
        <v>0</v>
      </c>
      <c r="I84" s="12">
        <v>1.1499999999999999</v>
      </c>
      <c r="J84" s="13">
        <v>0</v>
      </c>
      <c r="K84" s="12">
        <f t="shared" si="12"/>
        <v>0</v>
      </c>
      <c r="L84" s="38">
        <f t="shared" si="13"/>
        <v>95</v>
      </c>
      <c r="M84" s="24">
        <f t="shared" si="9"/>
        <v>0</v>
      </c>
      <c r="N84" s="3">
        <f t="shared" si="10"/>
        <v>100</v>
      </c>
    </row>
    <row r="85" spans="1:14">
      <c r="A85" s="75"/>
      <c r="B85" s="9" t="s">
        <v>16</v>
      </c>
      <c r="C85" s="14">
        <v>1</v>
      </c>
      <c r="D85" s="15">
        <v>39245</v>
      </c>
      <c r="E85" s="14">
        <v>2</v>
      </c>
      <c r="F85" s="12">
        <v>1.88</v>
      </c>
      <c r="G85" s="12">
        <v>0</v>
      </c>
      <c r="H85" s="12">
        <f t="shared" si="11"/>
        <v>0</v>
      </c>
      <c r="I85" s="12">
        <v>1.79</v>
      </c>
      <c r="J85" s="13">
        <v>0</v>
      </c>
      <c r="K85" s="12">
        <f t="shared" si="12"/>
        <v>0</v>
      </c>
      <c r="L85" s="38">
        <f t="shared" si="13"/>
        <v>95</v>
      </c>
      <c r="M85" s="24">
        <f t="shared" si="9"/>
        <v>0</v>
      </c>
      <c r="N85" s="3">
        <f t="shared" si="10"/>
        <v>100</v>
      </c>
    </row>
    <row r="86" spans="1:14">
      <c r="A86" s="75"/>
      <c r="B86" s="9" t="s">
        <v>16</v>
      </c>
      <c r="C86" s="14">
        <v>1</v>
      </c>
      <c r="D86" s="15">
        <v>39252</v>
      </c>
      <c r="E86" s="14">
        <v>2</v>
      </c>
      <c r="F86" s="12">
        <v>0.84</v>
      </c>
      <c r="G86" s="12">
        <v>0</v>
      </c>
      <c r="H86" s="12">
        <f t="shared" si="11"/>
        <v>0</v>
      </c>
      <c r="I86" s="12">
        <v>0.8</v>
      </c>
      <c r="J86" s="13">
        <v>0</v>
      </c>
      <c r="K86" s="12">
        <f t="shared" si="12"/>
        <v>0</v>
      </c>
      <c r="L86" s="38">
        <f t="shared" si="13"/>
        <v>95</v>
      </c>
      <c r="M86" s="24">
        <f t="shared" si="9"/>
        <v>0</v>
      </c>
      <c r="N86" s="3">
        <f t="shared" si="10"/>
        <v>100</v>
      </c>
    </row>
    <row r="87" spans="1:14">
      <c r="A87" s="75"/>
      <c r="B87" s="9" t="s">
        <v>16</v>
      </c>
      <c r="C87" s="14">
        <v>1</v>
      </c>
      <c r="D87" s="15">
        <v>39262</v>
      </c>
      <c r="E87" s="14">
        <v>2</v>
      </c>
      <c r="F87" s="12">
        <v>1.42</v>
      </c>
      <c r="G87" s="12">
        <v>0</v>
      </c>
      <c r="H87" s="12">
        <f t="shared" si="11"/>
        <v>0</v>
      </c>
      <c r="I87" s="12">
        <v>1.35</v>
      </c>
      <c r="J87" s="13">
        <v>0</v>
      </c>
      <c r="K87" s="12">
        <f t="shared" si="12"/>
        <v>0</v>
      </c>
      <c r="L87" s="38">
        <f t="shared" si="13"/>
        <v>95.000000000000014</v>
      </c>
      <c r="M87" s="24">
        <f t="shared" si="9"/>
        <v>0</v>
      </c>
      <c r="N87" s="3">
        <f t="shared" si="10"/>
        <v>100</v>
      </c>
    </row>
    <row r="88" spans="1:14">
      <c r="A88" s="75"/>
      <c r="B88" s="9" t="s">
        <v>16</v>
      </c>
      <c r="C88" s="14">
        <v>1</v>
      </c>
      <c r="D88" s="15">
        <v>39275</v>
      </c>
      <c r="E88" s="14">
        <v>2</v>
      </c>
      <c r="F88" s="12">
        <v>2.13</v>
      </c>
      <c r="G88" s="12">
        <v>0</v>
      </c>
      <c r="H88" s="12">
        <f t="shared" si="11"/>
        <v>0</v>
      </c>
      <c r="I88" s="12">
        <v>2.02</v>
      </c>
      <c r="J88" s="12">
        <v>0</v>
      </c>
      <c r="K88" s="12">
        <f t="shared" si="12"/>
        <v>0</v>
      </c>
      <c r="L88" s="38">
        <f t="shared" si="13"/>
        <v>95</v>
      </c>
      <c r="M88" s="24">
        <f t="shared" si="9"/>
        <v>0</v>
      </c>
      <c r="N88" s="3">
        <f t="shared" si="10"/>
        <v>100</v>
      </c>
    </row>
    <row r="89" spans="1:14">
      <c r="A89" s="75"/>
      <c r="B89" s="9" t="s">
        <v>16</v>
      </c>
      <c r="C89" s="14">
        <v>1</v>
      </c>
      <c r="D89" s="15">
        <v>39277</v>
      </c>
      <c r="E89" s="14">
        <v>2</v>
      </c>
      <c r="F89" s="13">
        <v>2.35</v>
      </c>
      <c r="G89" s="13">
        <v>0</v>
      </c>
      <c r="H89" s="13">
        <f t="shared" si="11"/>
        <v>0</v>
      </c>
      <c r="I89" s="13">
        <v>2.23</v>
      </c>
      <c r="J89" s="13">
        <v>0</v>
      </c>
      <c r="K89" s="13">
        <f t="shared" si="12"/>
        <v>0</v>
      </c>
      <c r="L89" s="38">
        <f t="shared" si="13"/>
        <v>95</v>
      </c>
      <c r="M89" s="24">
        <f t="shared" si="9"/>
        <v>0</v>
      </c>
      <c r="N89" s="3">
        <f t="shared" si="10"/>
        <v>100</v>
      </c>
    </row>
    <row r="90" spans="1:14">
      <c r="A90" s="75"/>
      <c r="B90" s="9" t="s">
        <v>16</v>
      </c>
      <c r="C90" s="14">
        <v>1</v>
      </c>
      <c r="D90" s="15">
        <v>39284</v>
      </c>
      <c r="E90" s="14">
        <v>2</v>
      </c>
      <c r="F90" s="13">
        <v>1.66</v>
      </c>
      <c r="G90" s="13">
        <v>0</v>
      </c>
      <c r="H90" s="13">
        <f t="shared" si="11"/>
        <v>0</v>
      </c>
      <c r="I90" s="13">
        <v>1.58</v>
      </c>
      <c r="J90" s="13">
        <v>0</v>
      </c>
      <c r="K90" s="13">
        <f t="shared" si="12"/>
        <v>0</v>
      </c>
      <c r="L90" s="38">
        <f t="shared" si="13"/>
        <v>95</v>
      </c>
      <c r="M90" s="24">
        <f t="shared" si="9"/>
        <v>0</v>
      </c>
      <c r="N90" s="3">
        <f t="shared" si="10"/>
        <v>100</v>
      </c>
    </row>
    <row r="91" spans="1:14">
      <c r="A91" s="75"/>
      <c r="B91" s="9" t="s">
        <v>16</v>
      </c>
      <c r="C91" s="14">
        <v>1</v>
      </c>
      <c r="D91" s="15">
        <v>39291</v>
      </c>
      <c r="E91" s="14">
        <v>2</v>
      </c>
      <c r="F91" s="13">
        <v>1.45</v>
      </c>
      <c r="G91" s="13">
        <v>0</v>
      </c>
      <c r="H91" s="13">
        <f t="shared" si="11"/>
        <v>0</v>
      </c>
      <c r="I91" s="13">
        <v>1.38</v>
      </c>
      <c r="J91" s="13">
        <v>0</v>
      </c>
      <c r="K91" s="13">
        <f t="shared" si="12"/>
        <v>0</v>
      </c>
      <c r="L91" s="38">
        <f t="shared" si="13"/>
        <v>95</v>
      </c>
      <c r="M91" s="24">
        <f t="shared" si="9"/>
        <v>0</v>
      </c>
      <c r="N91" s="3">
        <f t="shared" si="10"/>
        <v>100</v>
      </c>
    </row>
    <row r="92" spans="1:14">
      <c r="A92" s="75"/>
      <c r="B92" s="9" t="s">
        <v>16</v>
      </c>
      <c r="C92" s="14">
        <v>1</v>
      </c>
      <c r="D92" s="15">
        <v>39295</v>
      </c>
      <c r="E92" s="14">
        <v>2</v>
      </c>
      <c r="F92" s="13">
        <v>1.1299999999999999</v>
      </c>
      <c r="G92" s="13">
        <v>0</v>
      </c>
      <c r="H92" s="13">
        <f t="shared" si="11"/>
        <v>0</v>
      </c>
      <c r="I92" s="13">
        <v>1.08</v>
      </c>
      <c r="J92" s="13">
        <v>0</v>
      </c>
      <c r="K92" s="13">
        <f t="shared" si="12"/>
        <v>0</v>
      </c>
      <c r="L92" s="38">
        <f t="shared" si="13"/>
        <v>95</v>
      </c>
      <c r="M92" s="24">
        <f t="shared" si="9"/>
        <v>0</v>
      </c>
      <c r="N92" s="3">
        <f t="shared" si="10"/>
        <v>100</v>
      </c>
    </row>
    <row r="93" spans="1:14">
      <c r="A93" s="75"/>
      <c r="B93" s="9" t="s">
        <v>16</v>
      </c>
      <c r="C93" s="14">
        <v>1</v>
      </c>
      <c r="D93" s="15">
        <v>39302</v>
      </c>
      <c r="E93" s="14">
        <v>2</v>
      </c>
      <c r="F93" s="13">
        <v>2.0699999999999998</v>
      </c>
      <c r="G93" s="13">
        <v>0</v>
      </c>
      <c r="H93" s="13">
        <f t="shared" si="11"/>
        <v>0</v>
      </c>
      <c r="I93" s="13">
        <v>1.97</v>
      </c>
      <c r="J93" s="13">
        <v>0</v>
      </c>
      <c r="K93" s="13">
        <f t="shared" si="12"/>
        <v>0</v>
      </c>
      <c r="L93" s="38">
        <f t="shared" si="13"/>
        <v>95</v>
      </c>
      <c r="M93" s="24">
        <f t="shared" si="9"/>
        <v>0</v>
      </c>
      <c r="N93" s="3">
        <f t="shared" si="10"/>
        <v>100</v>
      </c>
    </row>
    <row r="94" spans="1:14">
      <c r="A94" s="75"/>
      <c r="B94" s="9" t="s">
        <v>16</v>
      </c>
      <c r="C94" s="14">
        <v>1</v>
      </c>
      <c r="D94" s="15">
        <v>39306</v>
      </c>
      <c r="E94" s="14">
        <v>2</v>
      </c>
      <c r="F94" s="13">
        <v>2.02</v>
      </c>
      <c r="G94" s="13">
        <v>0</v>
      </c>
      <c r="H94" s="13">
        <f t="shared" si="11"/>
        <v>0</v>
      </c>
      <c r="I94" s="13">
        <v>1.92</v>
      </c>
      <c r="J94" s="13">
        <v>0</v>
      </c>
      <c r="K94" s="13">
        <f t="shared" si="12"/>
        <v>0</v>
      </c>
      <c r="L94" s="38">
        <f t="shared" si="13"/>
        <v>94.999999999999986</v>
      </c>
      <c r="M94" s="24">
        <f t="shared" si="9"/>
        <v>0</v>
      </c>
      <c r="N94" s="3">
        <f t="shared" si="10"/>
        <v>100</v>
      </c>
    </row>
    <row r="95" spans="1:14">
      <c r="A95" s="75"/>
      <c r="B95" s="9" t="s">
        <v>16</v>
      </c>
      <c r="C95" s="14">
        <v>1</v>
      </c>
      <c r="D95" s="15">
        <v>39311</v>
      </c>
      <c r="E95" s="14">
        <v>2</v>
      </c>
      <c r="F95" s="13">
        <v>1.39</v>
      </c>
      <c r="G95" s="13">
        <v>0</v>
      </c>
      <c r="H95" s="13">
        <f t="shared" si="11"/>
        <v>0</v>
      </c>
      <c r="I95" s="13">
        <v>1.32</v>
      </c>
      <c r="J95" s="13">
        <v>0</v>
      </c>
      <c r="K95" s="13">
        <f t="shared" si="12"/>
        <v>0</v>
      </c>
      <c r="L95" s="38">
        <f t="shared" si="13"/>
        <v>95</v>
      </c>
      <c r="M95" s="24">
        <f t="shared" si="9"/>
        <v>0</v>
      </c>
      <c r="N95" s="3">
        <f t="shared" si="10"/>
        <v>100</v>
      </c>
    </row>
    <row r="96" spans="1:14">
      <c r="A96" s="75"/>
      <c r="B96" s="9" t="s">
        <v>18</v>
      </c>
      <c r="C96" s="14">
        <v>1</v>
      </c>
      <c r="D96" s="15">
        <v>39247</v>
      </c>
      <c r="E96" s="14">
        <v>2</v>
      </c>
      <c r="F96" s="13">
        <v>0.56000000000000005</v>
      </c>
      <c r="G96" s="13">
        <v>0</v>
      </c>
      <c r="H96" s="13">
        <f t="shared" si="11"/>
        <v>0</v>
      </c>
      <c r="I96" s="13">
        <v>0.53</v>
      </c>
      <c r="J96" s="13">
        <v>0</v>
      </c>
      <c r="K96" s="13">
        <f t="shared" si="12"/>
        <v>0</v>
      </c>
      <c r="L96" s="38">
        <f t="shared" si="13"/>
        <v>95</v>
      </c>
      <c r="M96" s="24">
        <f t="shared" si="9"/>
        <v>0</v>
      </c>
      <c r="N96" s="3">
        <f t="shared" si="10"/>
        <v>100</v>
      </c>
    </row>
    <row r="97" spans="1:18">
      <c r="A97" s="75"/>
      <c r="B97" s="9" t="s">
        <v>18</v>
      </c>
      <c r="C97" s="14">
        <v>1</v>
      </c>
      <c r="D97" s="15">
        <v>39252</v>
      </c>
      <c r="E97" s="14">
        <v>38</v>
      </c>
      <c r="F97" s="13">
        <v>13.16</v>
      </c>
      <c r="G97" s="13">
        <v>0</v>
      </c>
      <c r="H97" s="13">
        <f t="shared" si="11"/>
        <v>0</v>
      </c>
      <c r="I97" s="13">
        <v>12.31</v>
      </c>
      <c r="J97" s="13">
        <v>1.23</v>
      </c>
      <c r="K97" s="13">
        <f t="shared" si="12"/>
        <v>9.3465045592705174</v>
      </c>
      <c r="L97" s="38">
        <f t="shared" si="13"/>
        <v>85.653495440729472</v>
      </c>
      <c r="M97" s="24">
        <f t="shared" si="9"/>
        <v>9.9918765231519089</v>
      </c>
      <c r="N97" s="3">
        <f t="shared" si="10"/>
        <v>90.008123476848084</v>
      </c>
    </row>
    <row r="98" spans="1:18">
      <c r="A98" s="75"/>
      <c r="B98" s="9" t="s">
        <v>18</v>
      </c>
      <c r="C98" s="14">
        <v>1</v>
      </c>
      <c r="D98" s="15">
        <v>39292</v>
      </c>
      <c r="E98" s="14">
        <v>22</v>
      </c>
      <c r="F98" s="13">
        <v>7.68</v>
      </c>
      <c r="G98" s="13">
        <v>0</v>
      </c>
      <c r="H98" s="13">
        <f t="shared" si="11"/>
        <v>0</v>
      </c>
      <c r="I98" s="13">
        <v>7.39</v>
      </c>
      <c r="J98" s="13">
        <v>1.52</v>
      </c>
      <c r="K98" s="13">
        <f t="shared" si="12"/>
        <v>19.791666666666668</v>
      </c>
      <c r="L98" s="38">
        <f t="shared" si="13"/>
        <v>75.208333333333343</v>
      </c>
      <c r="M98" s="24">
        <f t="shared" si="9"/>
        <v>20.568335588633289</v>
      </c>
      <c r="N98" s="3">
        <f t="shared" si="10"/>
        <v>79.431664411366711</v>
      </c>
    </row>
    <row r="99" spans="1:18">
      <c r="A99" s="75"/>
      <c r="B99" s="9" t="s">
        <v>19</v>
      </c>
      <c r="C99" s="14">
        <v>2</v>
      </c>
      <c r="D99" s="15">
        <v>39222</v>
      </c>
      <c r="E99" s="14">
        <v>1</v>
      </c>
      <c r="F99" s="13">
        <v>1.55</v>
      </c>
      <c r="G99" s="13">
        <v>0</v>
      </c>
      <c r="H99" s="13">
        <f t="shared" si="11"/>
        <v>0</v>
      </c>
      <c r="I99" s="13">
        <v>1.46</v>
      </c>
      <c r="J99" s="13">
        <v>1.34</v>
      </c>
      <c r="K99" s="13">
        <f t="shared" si="12"/>
        <v>86.451612903225808</v>
      </c>
      <c r="L99" s="38">
        <f t="shared" si="13"/>
        <v>8.5483870967741833</v>
      </c>
      <c r="M99" s="24">
        <f t="shared" si="9"/>
        <v>91.780821917808225</v>
      </c>
      <c r="N99" s="3">
        <f t="shared" si="10"/>
        <v>8.2191780821917728</v>
      </c>
    </row>
    <row r="100" spans="1:18">
      <c r="A100" s="75"/>
      <c r="B100" s="9" t="s">
        <v>19</v>
      </c>
      <c r="C100" s="14" t="s">
        <v>17</v>
      </c>
      <c r="D100" s="15">
        <v>39236</v>
      </c>
      <c r="E100" s="14">
        <v>2</v>
      </c>
      <c r="F100" s="13">
        <v>1.69</v>
      </c>
      <c r="G100" s="13">
        <v>0</v>
      </c>
      <c r="H100" s="13">
        <f t="shared" si="11"/>
        <v>0</v>
      </c>
      <c r="I100" s="13">
        <v>1.61</v>
      </c>
      <c r="J100" s="13">
        <v>0</v>
      </c>
      <c r="K100" s="13">
        <f t="shared" si="12"/>
        <v>0</v>
      </c>
      <c r="L100" s="38">
        <f t="shared" si="13"/>
        <v>95</v>
      </c>
      <c r="M100" s="24">
        <f t="shared" si="9"/>
        <v>0</v>
      </c>
      <c r="N100" s="3">
        <f t="shared" si="10"/>
        <v>100</v>
      </c>
    </row>
    <row r="101" spans="1:18">
      <c r="A101" s="75"/>
      <c r="B101" s="9" t="s">
        <v>19</v>
      </c>
      <c r="C101" s="14" t="s">
        <v>17</v>
      </c>
      <c r="D101" s="15">
        <v>39246</v>
      </c>
      <c r="E101" s="14">
        <v>3</v>
      </c>
      <c r="F101" s="13">
        <v>1.82</v>
      </c>
      <c r="G101" s="13">
        <v>0</v>
      </c>
      <c r="H101" s="13">
        <f t="shared" si="11"/>
        <v>0</v>
      </c>
      <c r="I101" s="13">
        <v>1.61</v>
      </c>
      <c r="J101" s="13">
        <v>0</v>
      </c>
      <c r="K101" s="13">
        <f t="shared" si="12"/>
        <v>0</v>
      </c>
      <c r="L101" s="38">
        <f t="shared" si="13"/>
        <v>94.999999999999986</v>
      </c>
      <c r="M101" s="24">
        <f t="shared" si="9"/>
        <v>0</v>
      </c>
      <c r="N101" s="3">
        <f t="shared" si="10"/>
        <v>100</v>
      </c>
    </row>
    <row r="102" spans="1:18">
      <c r="A102" s="75"/>
      <c r="B102" s="9" t="s">
        <v>19</v>
      </c>
      <c r="C102" s="14" t="s">
        <v>17</v>
      </c>
      <c r="D102" s="15">
        <v>39254</v>
      </c>
      <c r="E102" s="14">
        <v>3</v>
      </c>
      <c r="F102" s="13">
        <v>1.8</v>
      </c>
      <c r="G102" s="13">
        <v>0</v>
      </c>
      <c r="H102" s="13">
        <f t="shared" si="11"/>
        <v>0</v>
      </c>
      <c r="I102" s="13">
        <v>1.69</v>
      </c>
      <c r="J102" s="13">
        <v>0</v>
      </c>
      <c r="K102" s="13">
        <f t="shared" si="12"/>
        <v>0</v>
      </c>
      <c r="L102" s="38">
        <f t="shared" si="13"/>
        <v>95</v>
      </c>
      <c r="M102" s="24">
        <f t="shared" si="9"/>
        <v>0</v>
      </c>
      <c r="N102" s="3">
        <f t="shared" si="10"/>
        <v>100</v>
      </c>
    </row>
    <row r="103" spans="1:18">
      <c r="A103" s="75"/>
      <c r="B103" s="9" t="s">
        <v>19</v>
      </c>
      <c r="C103" s="14" t="s">
        <v>17</v>
      </c>
      <c r="D103" s="15">
        <v>39276</v>
      </c>
      <c r="E103" s="14">
        <v>3</v>
      </c>
      <c r="F103" s="13">
        <v>1.65</v>
      </c>
      <c r="G103" s="13">
        <v>0</v>
      </c>
      <c r="H103" s="13">
        <f t="shared" si="11"/>
        <v>0</v>
      </c>
      <c r="I103" s="13">
        <v>1.58</v>
      </c>
      <c r="J103" s="13">
        <v>0</v>
      </c>
      <c r="K103" s="13">
        <f t="shared" si="12"/>
        <v>0</v>
      </c>
      <c r="L103" s="38">
        <f t="shared" si="13"/>
        <v>95</v>
      </c>
      <c r="M103" s="24">
        <f t="shared" si="9"/>
        <v>0</v>
      </c>
      <c r="N103" s="3">
        <f t="shared" si="10"/>
        <v>100</v>
      </c>
    </row>
    <row r="104" spans="1:18">
      <c r="A104" s="75"/>
      <c r="B104" s="9" t="s">
        <v>19</v>
      </c>
      <c r="C104" s="14" t="s">
        <v>17</v>
      </c>
      <c r="D104" s="15">
        <v>39290</v>
      </c>
      <c r="E104" s="14">
        <v>3</v>
      </c>
      <c r="F104" s="13">
        <v>1.84</v>
      </c>
      <c r="G104" s="13">
        <v>0</v>
      </c>
      <c r="H104" s="13">
        <f t="shared" si="11"/>
        <v>0</v>
      </c>
      <c r="I104" s="13">
        <v>1.76</v>
      </c>
      <c r="J104" s="13">
        <v>0</v>
      </c>
      <c r="K104" s="13">
        <f t="shared" si="12"/>
        <v>0</v>
      </c>
      <c r="L104" s="38">
        <f t="shared" si="13"/>
        <v>95</v>
      </c>
      <c r="M104" s="24">
        <f t="shared" si="9"/>
        <v>0</v>
      </c>
      <c r="N104" s="3">
        <f t="shared" si="10"/>
        <v>100</v>
      </c>
    </row>
    <row r="105" spans="1:18">
      <c r="A105" s="75"/>
      <c r="B105" s="9" t="s">
        <v>19</v>
      </c>
      <c r="C105" s="10" t="s">
        <v>17</v>
      </c>
      <c r="D105" s="11">
        <v>39302</v>
      </c>
      <c r="E105" s="10">
        <v>2</v>
      </c>
      <c r="F105" s="12">
        <v>1.05</v>
      </c>
      <c r="G105" s="12">
        <v>0</v>
      </c>
      <c r="H105" s="12">
        <f t="shared" si="11"/>
        <v>0</v>
      </c>
      <c r="I105" s="12">
        <v>1.008</v>
      </c>
      <c r="J105" s="12">
        <v>0</v>
      </c>
      <c r="K105" s="12">
        <f t="shared" si="12"/>
        <v>0</v>
      </c>
      <c r="L105" s="12">
        <f t="shared" si="13"/>
        <v>95</v>
      </c>
      <c r="M105" s="24">
        <f t="shared" si="9"/>
        <v>0</v>
      </c>
      <c r="N105" s="3">
        <f t="shared" si="10"/>
        <v>100</v>
      </c>
    </row>
    <row r="106" spans="1:18">
      <c r="A106" s="75"/>
      <c r="B106" s="9" t="s">
        <v>19</v>
      </c>
      <c r="C106" s="10" t="s">
        <v>17</v>
      </c>
      <c r="D106" s="11">
        <v>39331</v>
      </c>
      <c r="E106" s="10">
        <v>4</v>
      </c>
      <c r="F106" s="12">
        <v>3.35</v>
      </c>
      <c r="G106" s="12">
        <v>0</v>
      </c>
      <c r="H106" s="12">
        <f t="shared" si="11"/>
        <v>0</v>
      </c>
      <c r="I106" s="12">
        <v>3.17</v>
      </c>
      <c r="J106" s="12">
        <v>0</v>
      </c>
      <c r="K106" s="12">
        <f t="shared" si="12"/>
        <v>0</v>
      </c>
      <c r="L106" s="12">
        <f t="shared" si="13"/>
        <v>95</v>
      </c>
      <c r="M106" s="24">
        <f t="shared" si="9"/>
        <v>0</v>
      </c>
      <c r="N106" s="3">
        <f t="shared" si="10"/>
        <v>100</v>
      </c>
    </row>
    <row r="107" spans="1:18">
      <c r="A107" s="75"/>
      <c r="B107" s="9" t="s">
        <v>19</v>
      </c>
      <c r="C107" s="14" t="s">
        <v>17</v>
      </c>
      <c r="D107" s="15">
        <v>39351</v>
      </c>
      <c r="E107" s="14">
        <v>3</v>
      </c>
      <c r="F107" s="13">
        <v>2.23</v>
      </c>
      <c r="G107" s="13">
        <v>0</v>
      </c>
      <c r="H107" s="13">
        <f t="shared" si="11"/>
        <v>0</v>
      </c>
      <c r="I107" s="13">
        <v>2.12</v>
      </c>
      <c r="J107" s="13">
        <v>0</v>
      </c>
      <c r="K107" s="13">
        <f t="shared" si="12"/>
        <v>0</v>
      </c>
      <c r="L107" s="38">
        <f t="shared" si="13"/>
        <v>95</v>
      </c>
      <c r="M107" s="24">
        <f t="shared" si="9"/>
        <v>0</v>
      </c>
      <c r="N107" s="3">
        <f t="shared" si="10"/>
        <v>100</v>
      </c>
    </row>
    <row r="108" spans="1:18" ht="15" customHeight="1">
      <c r="A108" s="75"/>
      <c r="B108" s="9" t="s">
        <v>25</v>
      </c>
      <c r="C108" s="14">
        <v>1</v>
      </c>
      <c r="D108" s="15">
        <v>39231</v>
      </c>
      <c r="E108" s="14">
        <v>2</v>
      </c>
      <c r="F108" s="13">
        <v>2.27</v>
      </c>
      <c r="G108" s="13">
        <v>0</v>
      </c>
      <c r="H108" s="13">
        <f t="shared" si="11"/>
        <v>0</v>
      </c>
      <c r="I108" s="13">
        <v>2.15</v>
      </c>
      <c r="J108" s="13">
        <v>0</v>
      </c>
      <c r="K108" s="13">
        <f t="shared" si="12"/>
        <v>0</v>
      </c>
      <c r="L108" s="38">
        <f t="shared" si="13"/>
        <v>94.999999999999986</v>
      </c>
      <c r="M108" s="24">
        <f t="shared" si="9"/>
        <v>0</v>
      </c>
      <c r="N108" s="3">
        <f t="shared" si="10"/>
        <v>100</v>
      </c>
      <c r="P108" s="2"/>
      <c r="Q108" s="2"/>
      <c r="R108" s="2"/>
    </row>
    <row r="109" spans="1:18">
      <c r="A109" s="75"/>
      <c r="B109" s="9" t="s">
        <v>25</v>
      </c>
      <c r="C109" s="14">
        <v>1</v>
      </c>
      <c r="D109" s="15">
        <v>39244</v>
      </c>
      <c r="E109" s="14">
        <v>2</v>
      </c>
      <c r="F109" s="13">
        <v>2.36</v>
      </c>
      <c r="G109" s="13">
        <v>0</v>
      </c>
      <c r="H109" s="13">
        <f t="shared" si="11"/>
        <v>0</v>
      </c>
      <c r="I109" s="13">
        <v>2.25</v>
      </c>
      <c r="J109" s="13">
        <v>0</v>
      </c>
      <c r="K109" s="13">
        <f t="shared" si="12"/>
        <v>0</v>
      </c>
      <c r="L109" s="38">
        <f t="shared" si="13"/>
        <v>95</v>
      </c>
      <c r="M109" s="24">
        <f t="shared" si="9"/>
        <v>0</v>
      </c>
      <c r="N109" s="3">
        <f t="shared" si="10"/>
        <v>100</v>
      </c>
      <c r="P109" s="2"/>
      <c r="Q109" s="2"/>
      <c r="R109" s="2"/>
    </row>
    <row r="110" spans="1:18">
      <c r="A110" s="75"/>
      <c r="B110" s="9" t="s">
        <v>25</v>
      </c>
      <c r="C110" s="14">
        <v>1</v>
      </c>
      <c r="D110" s="15">
        <v>39253</v>
      </c>
      <c r="E110" s="14">
        <v>2</v>
      </c>
      <c r="F110" s="13">
        <v>1.23</v>
      </c>
      <c r="G110" s="13">
        <v>0</v>
      </c>
      <c r="H110" s="13">
        <f t="shared" si="11"/>
        <v>0</v>
      </c>
      <c r="I110" s="13">
        <v>1.17</v>
      </c>
      <c r="J110" s="13">
        <v>0</v>
      </c>
      <c r="K110" s="13">
        <f t="shared" si="12"/>
        <v>0</v>
      </c>
      <c r="L110" s="38">
        <f t="shared" si="13"/>
        <v>95</v>
      </c>
      <c r="M110" s="24">
        <f t="shared" si="9"/>
        <v>0</v>
      </c>
      <c r="N110" s="3">
        <f t="shared" si="10"/>
        <v>100</v>
      </c>
      <c r="P110" s="2"/>
      <c r="Q110" s="2"/>
      <c r="R110" s="2"/>
    </row>
    <row r="111" spans="1:18">
      <c r="A111" s="75"/>
      <c r="B111" s="9" t="s">
        <v>25</v>
      </c>
      <c r="C111" s="14">
        <v>1</v>
      </c>
      <c r="D111" s="15">
        <v>39261</v>
      </c>
      <c r="E111" s="14">
        <v>2</v>
      </c>
      <c r="F111" s="13">
        <v>2.57</v>
      </c>
      <c r="G111" s="13">
        <v>0</v>
      </c>
      <c r="H111" s="13">
        <f t="shared" si="11"/>
        <v>0</v>
      </c>
      <c r="I111" s="13">
        <v>2.44</v>
      </c>
      <c r="J111" s="13">
        <v>0</v>
      </c>
      <c r="K111" s="13">
        <f t="shared" si="12"/>
        <v>0</v>
      </c>
      <c r="L111" s="38">
        <f t="shared" si="13"/>
        <v>94.999999999999986</v>
      </c>
      <c r="M111" s="24">
        <f t="shared" si="9"/>
        <v>0</v>
      </c>
      <c r="N111" s="3">
        <f t="shared" si="10"/>
        <v>100</v>
      </c>
      <c r="P111" s="2"/>
      <c r="Q111" s="2"/>
      <c r="R111" s="2"/>
    </row>
    <row r="112" spans="1:18">
      <c r="A112" s="75"/>
      <c r="B112" s="9" t="s">
        <v>25</v>
      </c>
      <c r="C112" s="14">
        <v>1</v>
      </c>
      <c r="D112" s="15">
        <v>39285</v>
      </c>
      <c r="E112" s="14">
        <v>2</v>
      </c>
      <c r="F112" s="13">
        <v>1.99</v>
      </c>
      <c r="G112" s="13">
        <v>0</v>
      </c>
      <c r="H112" s="13">
        <f t="shared" si="11"/>
        <v>0</v>
      </c>
      <c r="I112" s="13">
        <v>1.89</v>
      </c>
      <c r="J112" s="13">
        <v>0</v>
      </c>
      <c r="K112" s="13">
        <f t="shared" si="12"/>
        <v>0</v>
      </c>
      <c r="L112" s="38">
        <f t="shared" si="13"/>
        <v>94.999999999999986</v>
      </c>
      <c r="M112" s="24">
        <f t="shared" si="9"/>
        <v>0</v>
      </c>
      <c r="N112" s="3">
        <f t="shared" si="10"/>
        <v>100</v>
      </c>
      <c r="P112" s="2"/>
      <c r="Q112" s="2"/>
      <c r="R112" s="2"/>
    </row>
    <row r="113" spans="1:20">
      <c r="A113" s="75"/>
      <c r="B113" s="9" t="s">
        <v>25</v>
      </c>
      <c r="C113" s="14">
        <v>1</v>
      </c>
      <c r="D113" s="15">
        <v>39290</v>
      </c>
      <c r="E113" s="14">
        <v>2</v>
      </c>
      <c r="F113" s="13">
        <v>1.85</v>
      </c>
      <c r="G113" s="13">
        <v>0</v>
      </c>
      <c r="H113" s="13">
        <f t="shared" si="11"/>
        <v>0</v>
      </c>
      <c r="I113" s="13">
        <v>1.76</v>
      </c>
      <c r="J113" s="13">
        <v>0</v>
      </c>
      <c r="K113" s="13">
        <f t="shared" si="12"/>
        <v>0</v>
      </c>
      <c r="L113" s="38">
        <f t="shared" si="13"/>
        <v>95</v>
      </c>
      <c r="M113" s="24">
        <f t="shared" si="9"/>
        <v>0</v>
      </c>
      <c r="N113" s="3">
        <f t="shared" si="10"/>
        <v>100</v>
      </c>
    </row>
    <row r="114" spans="1:20">
      <c r="A114" s="75"/>
      <c r="B114" s="9" t="s">
        <v>25</v>
      </c>
      <c r="C114" s="14">
        <v>1</v>
      </c>
      <c r="D114" s="15">
        <v>39296</v>
      </c>
      <c r="E114" s="14">
        <v>3</v>
      </c>
      <c r="F114" s="13">
        <v>1.99</v>
      </c>
      <c r="G114" s="13">
        <v>0</v>
      </c>
      <c r="H114" s="13">
        <f t="shared" si="11"/>
        <v>0</v>
      </c>
      <c r="I114" s="13">
        <v>1.89</v>
      </c>
      <c r="J114" s="13">
        <v>0</v>
      </c>
      <c r="K114" s="13">
        <f t="shared" si="12"/>
        <v>0</v>
      </c>
      <c r="L114" s="38">
        <f t="shared" si="13"/>
        <v>94.999999999999986</v>
      </c>
      <c r="M114" s="24">
        <f t="shared" si="9"/>
        <v>0</v>
      </c>
      <c r="N114" s="3">
        <f t="shared" si="10"/>
        <v>100</v>
      </c>
    </row>
    <row r="115" spans="1:20">
      <c r="A115" s="75"/>
      <c r="B115" s="9" t="s">
        <v>25</v>
      </c>
      <c r="C115" s="14">
        <v>1</v>
      </c>
      <c r="D115" s="15">
        <v>39301</v>
      </c>
      <c r="E115" s="14">
        <v>2</v>
      </c>
      <c r="F115" s="13">
        <v>1.86</v>
      </c>
      <c r="G115" s="13">
        <v>0</v>
      </c>
      <c r="H115" s="13">
        <f t="shared" si="11"/>
        <v>0</v>
      </c>
      <c r="I115" s="13">
        <v>1.76</v>
      </c>
      <c r="J115" s="13">
        <v>0</v>
      </c>
      <c r="K115" s="13">
        <f t="shared" si="12"/>
        <v>0</v>
      </c>
      <c r="L115" s="38">
        <f t="shared" si="13"/>
        <v>94.999999999999986</v>
      </c>
      <c r="M115" s="24">
        <f t="shared" si="9"/>
        <v>0</v>
      </c>
      <c r="N115" s="3">
        <f t="shared" si="10"/>
        <v>100</v>
      </c>
    </row>
    <row r="116" spans="1:20">
      <c r="A116" s="75"/>
      <c r="B116" s="9" t="s">
        <v>25</v>
      </c>
      <c r="C116" s="14">
        <v>1</v>
      </c>
      <c r="D116" s="15">
        <v>39307</v>
      </c>
      <c r="E116" s="14">
        <v>2</v>
      </c>
      <c r="F116" s="13">
        <v>1.54</v>
      </c>
      <c r="G116" s="13">
        <v>0</v>
      </c>
      <c r="H116" s="13">
        <f t="shared" si="11"/>
        <v>0</v>
      </c>
      <c r="I116" s="13">
        <v>1.46</v>
      </c>
      <c r="J116" s="13">
        <v>0</v>
      </c>
      <c r="K116" s="13">
        <f t="shared" si="12"/>
        <v>0</v>
      </c>
      <c r="L116" s="38">
        <f t="shared" si="13"/>
        <v>94.999999999999986</v>
      </c>
      <c r="M116" s="24">
        <f t="shared" si="9"/>
        <v>0</v>
      </c>
      <c r="N116" s="3">
        <f t="shared" si="10"/>
        <v>100</v>
      </c>
    </row>
    <row r="117" spans="1:20">
      <c r="A117" s="75"/>
      <c r="B117" s="9" t="s">
        <v>25</v>
      </c>
      <c r="C117" s="14">
        <v>1</v>
      </c>
      <c r="D117" s="15">
        <v>39310</v>
      </c>
      <c r="E117" s="14">
        <v>2</v>
      </c>
      <c r="F117" s="13">
        <v>2.2799999999999998</v>
      </c>
      <c r="G117" s="13">
        <v>0</v>
      </c>
      <c r="H117" s="13">
        <f t="shared" si="11"/>
        <v>0</v>
      </c>
      <c r="I117" s="13">
        <v>2.17</v>
      </c>
      <c r="J117" s="13">
        <v>0</v>
      </c>
      <c r="K117" s="13">
        <f t="shared" si="12"/>
        <v>0</v>
      </c>
      <c r="L117" s="38">
        <f t="shared" si="13"/>
        <v>95</v>
      </c>
      <c r="M117" s="24">
        <f t="shared" si="9"/>
        <v>0</v>
      </c>
      <c r="N117" s="3">
        <f t="shared" si="10"/>
        <v>100</v>
      </c>
    </row>
    <row r="118" spans="1:20">
      <c r="A118" s="75"/>
      <c r="B118" s="9" t="s">
        <v>25</v>
      </c>
      <c r="C118" s="14">
        <v>1</v>
      </c>
      <c r="D118" s="15">
        <v>39331</v>
      </c>
      <c r="E118" s="14">
        <v>3</v>
      </c>
      <c r="F118" s="13">
        <v>2.91</v>
      </c>
      <c r="G118" s="13">
        <v>0</v>
      </c>
      <c r="H118" s="13">
        <f t="shared" si="11"/>
        <v>0</v>
      </c>
      <c r="I118" s="13">
        <v>2.76</v>
      </c>
      <c r="J118" s="13">
        <v>0</v>
      </c>
      <c r="K118" s="13">
        <f t="shared" si="12"/>
        <v>0</v>
      </c>
      <c r="L118" s="38">
        <f t="shared" si="13"/>
        <v>94.999999999999986</v>
      </c>
      <c r="M118" s="24">
        <f t="shared" si="9"/>
        <v>0</v>
      </c>
      <c r="N118" s="3">
        <f t="shared" si="10"/>
        <v>100</v>
      </c>
    </row>
    <row r="119" spans="1:20" ht="15.75" thickBot="1">
      <c r="A119" s="75"/>
      <c r="B119" s="9" t="s">
        <v>25</v>
      </c>
      <c r="C119" s="14">
        <v>1</v>
      </c>
      <c r="D119" s="15">
        <v>39349</v>
      </c>
      <c r="E119" s="14">
        <v>3</v>
      </c>
      <c r="F119" s="13">
        <v>2.8</v>
      </c>
      <c r="G119" s="13">
        <v>0</v>
      </c>
      <c r="H119" s="13">
        <f t="shared" si="11"/>
        <v>0</v>
      </c>
      <c r="I119" s="13">
        <v>2.66</v>
      </c>
      <c r="J119" s="13">
        <v>0</v>
      </c>
      <c r="K119" s="13">
        <f t="shared" si="12"/>
        <v>0</v>
      </c>
      <c r="L119" s="38">
        <f t="shared" si="13"/>
        <v>94.999999999999986</v>
      </c>
      <c r="M119" s="25">
        <f t="shared" si="9"/>
        <v>0</v>
      </c>
      <c r="N119" s="3">
        <f t="shared" si="10"/>
        <v>100</v>
      </c>
    </row>
    <row r="120" spans="1:20" ht="15.75" thickBot="1">
      <c r="A120" s="83">
        <v>2008</v>
      </c>
      <c r="B120" s="84"/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5"/>
      <c r="O120" s="64">
        <v>2008</v>
      </c>
      <c r="P120" s="47" t="s">
        <v>50</v>
      </c>
      <c r="Q120" s="48" t="s">
        <v>51</v>
      </c>
      <c r="R120" s="48" t="s">
        <v>52</v>
      </c>
      <c r="S120" s="48" t="s">
        <v>53</v>
      </c>
      <c r="T120" s="49" t="s">
        <v>54</v>
      </c>
    </row>
    <row r="121" spans="1:20">
      <c r="A121" s="77">
        <v>2008</v>
      </c>
      <c r="B121" s="5" t="s">
        <v>20</v>
      </c>
      <c r="C121" s="28">
        <v>1</v>
      </c>
      <c r="D121" s="29">
        <v>39609</v>
      </c>
      <c r="E121" s="28">
        <v>14</v>
      </c>
      <c r="F121" s="8">
        <v>2.88</v>
      </c>
      <c r="G121" s="8">
        <v>0</v>
      </c>
      <c r="H121" s="8">
        <f t="shared" ref="H121:H184" si="14">100*G121/F121</f>
        <v>0</v>
      </c>
      <c r="I121" s="8">
        <v>2.74</v>
      </c>
      <c r="J121" s="8">
        <v>0.45</v>
      </c>
      <c r="K121" s="8">
        <f t="shared" ref="K121:K153" si="15">100*J121/F121</f>
        <v>15.625</v>
      </c>
      <c r="L121" s="50">
        <f t="shared" ref="L121:L153" si="16">100*(0.95*F121-G121-J121)/F121</f>
        <v>79.374999999999986</v>
      </c>
      <c r="M121" s="23">
        <f t="shared" si="9"/>
        <v>16.423357664233578</v>
      </c>
      <c r="N121" s="3">
        <f t="shared" si="10"/>
        <v>83.576642335766422</v>
      </c>
      <c r="O121" s="60" t="s">
        <v>55</v>
      </c>
      <c r="P121" s="20">
        <f>AVERAGE(F121:F284)</f>
        <v>2.2828845850124897</v>
      </c>
      <c r="Q121" s="8">
        <f>MIN(F121:F284)</f>
        <v>0.53296891014690817</v>
      </c>
      <c r="R121" s="8">
        <f>MAX(F121:F284)</f>
        <v>11.38</v>
      </c>
      <c r="S121" s="8">
        <f>PERCENTILE(F121:F284,0.95)</f>
        <v>4.4576598107025847</v>
      </c>
      <c r="T121" s="23">
        <f>100*STDEV(F121:F284)/P121</f>
        <v>68.765750485810926</v>
      </c>
    </row>
    <row r="122" spans="1:20">
      <c r="A122" s="78"/>
      <c r="B122" s="10" t="s">
        <v>20</v>
      </c>
      <c r="C122" s="14">
        <v>1</v>
      </c>
      <c r="D122" s="15">
        <v>39623</v>
      </c>
      <c r="E122" s="14">
        <v>37</v>
      </c>
      <c r="F122" s="13">
        <v>7.67</v>
      </c>
      <c r="G122" s="13">
        <v>0</v>
      </c>
      <c r="H122" s="13">
        <f t="shared" si="14"/>
        <v>0</v>
      </c>
      <c r="I122" s="13">
        <v>7.1</v>
      </c>
      <c r="J122" s="13">
        <v>0.81</v>
      </c>
      <c r="K122" s="13">
        <f t="shared" si="15"/>
        <v>10.560625814863103</v>
      </c>
      <c r="L122" s="38">
        <f t="shared" si="16"/>
        <v>84.439374185136899</v>
      </c>
      <c r="M122" s="24">
        <f t="shared" si="9"/>
        <v>11.408450704225354</v>
      </c>
      <c r="N122" s="3">
        <f t="shared" si="10"/>
        <v>88.591549295774641</v>
      </c>
      <c r="O122" s="61" t="s">
        <v>56</v>
      </c>
      <c r="P122" s="21">
        <f>AVERAGE(I121:I284)</f>
        <v>2.1699462842713704</v>
      </c>
      <c r="Q122" s="13">
        <f>MIN(I121:I284)</f>
        <v>0.50632046463956271</v>
      </c>
      <c r="R122" s="13">
        <f>MAX(I121:I284)</f>
        <v>11.17</v>
      </c>
      <c r="S122" s="13">
        <f>PERCENTILE(I121:I284,0.95)</f>
        <v>4.2355</v>
      </c>
      <c r="T122" s="24">
        <f>100*STDEV(I121:I284)/P122</f>
        <v>68.525772714965782</v>
      </c>
    </row>
    <row r="123" spans="1:20">
      <c r="A123" s="78"/>
      <c r="B123" s="10" t="s">
        <v>20</v>
      </c>
      <c r="C123" s="14">
        <v>1</v>
      </c>
      <c r="D123" s="15">
        <v>39662</v>
      </c>
      <c r="E123" s="14">
        <v>12</v>
      </c>
      <c r="F123" s="13">
        <v>2.89</v>
      </c>
      <c r="G123" s="13">
        <v>0</v>
      </c>
      <c r="H123" s="13">
        <f t="shared" si="14"/>
        <v>0</v>
      </c>
      <c r="I123" s="13">
        <v>2.74</v>
      </c>
      <c r="J123" s="13">
        <v>0.27</v>
      </c>
      <c r="K123" s="13">
        <f t="shared" si="15"/>
        <v>9.3425605536332181</v>
      </c>
      <c r="L123" s="38">
        <f t="shared" si="16"/>
        <v>85.657439446366766</v>
      </c>
      <c r="M123" s="24">
        <f t="shared" si="9"/>
        <v>9.8540145985401466</v>
      </c>
      <c r="N123" s="3">
        <f t="shared" si="10"/>
        <v>90.145985401459853</v>
      </c>
      <c r="O123" s="61" t="s">
        <v>67</v>
      </c>
      <c r="P123" s="21">
        <f>AVERAGE(H121:H284)</f>
        <v>0</v>
      </c>
      <c r="Q123" s="13">
        <f>MIN(H121:H284)</f>
        <v>0</v>
      </c>
      <c r="R123" s="13">
        <f>MAX(H121:H284)</f>
        <v>0</v>
      </c>
      <c r="S123" s="13">
        <f>PERCENTILE(H121:H284,0.95)</f>
        <v>0</v>
      </c>
      <c r="T123" s="24" t="e">
        <f>100*STDEV(H121:H284)/P123</f>
        <v>#DIV/0!</v>
      </c>
    </row>
    <row r="124" spans="1:20" ht="18">
      <c r="A124" s="78"/>
      <c r="B124" s="10" t="s">
        <v>20</v>
      </c>
      <c r="C124" s="14">
        <v>1</v>
      </c>
      <c r="D124" s="15">
        <v>39678</v>
      </c>
      <c r="E124" s="14">
        <v>6</v>
      </c>
      <c r="F124" s="13">
        <v>2.0099999999999998</v>
      </c>
      <c r="G124" s="13">
        <v>0</v>
      </c>
      <c r="H124" s="13">
        <f t="shared" si="14"/>
        <v>0</v>
      </c>
      <c r="I124" s="13">
        <v>1.92</v>
      </c>
      <c r="J124" s="13">
        <v>1</v>
      </c>
      <c r="K124" s="13">
        <f t="shared" si="15"/>
        <v>49.75124378109453</v>
      </c>
      <c r="L124" s="38">
        <f t="shared" si="16"/>
        <v>45.248756218905463</v>
      </c>
      <c r="M124" s="24">
        <f t="shared" si="9"/>
        <v>52.083333333333336</v>
      </c>
      <c r="N124" s="3">
        <f t="shared" si="10"/>
        <v>47.916666666666664</v>
      </c>
      <c r="O124" s="61" t="s">
        <v>68</v>
      </c>
      <c r="P124" s="21">
        <f>AVERAGE(K121:K284)</f>
        <v>10.506233115426889</v>
      </c>
      <c r="Q124" s="13">
        <f>MIN(K121:K284)</f>
        <v>0</v>
      </c>
      <c r="R124" s="13">
        <f>MAX(K121:K284)</f>
        <v>89.285714285714292</v>
      </c>
      <c r="S124" s="13">
        <f>PERCENTILE(K121:K284,0.95)</f>
        <v>56.521233504371466</v>
      </c>
      <c r="T124" s="24">
        <f>100*STDEV(K121:K284)/P124</f>
        <v>182.5856931613333</v>
      </c>
    </row>
    <row r="125" spans="1:20" ht="18">
      <c r="A125" s="78"/>
      <c r="B125" s="10" t="s">
        <v>20</v>
      </c>
      <c r="C125" s="14">
        <v>1</v>
      </c>
      <c r="D125" s="15">
        <v>39684</v>
      </c>
      <c r="E125" s="14">
        <v>6</v>
      </c>
      <c r="F125" s="13">
        <v>1.06</v>
      </c>
      <c r="G125" s="13">
        <v>0</v>
      </c>
      <c r="H125" s="13">
        <f t="shared" si="14"/>
        <v>0</v>
      </c>
      <c r="I125" s="13">
        <v>1.01</v>
      </c>
      <c r="J125" s="13">
        <v>0</v>
      </c>
      <c r="K125" s="13">
        <f t="shared" si="15"/>
        <v>0</v>
      </c>
      <c r="L125" s="38">
        <f t="shared" si="16"/>
        <v>94.999999999999986</v>
      </c>
      <c r="M125" s="24">
        <f t="shared" si="9"/>
        <v>0</v>
      </c>
      <c r="N125" s="3">
        <f t="shared" si="10"/>
        <v>100</v>
      </c>
      <c r="O125" s="62" t="s">
        <v>69</v>
      </c>
      <c r="P125" s="21">
        <f>AVERAGE(M121:M284)</f>
        <v>11.051498390455194</v>
      </c>
      <c r="Q125" s="13">
        <f>MIN(M121:M284)</f>
        <v>0</v>
      </c>
      <c r="R125" s="13">
        <f>MAX(M121:M284)</f>
        <v>93.75</v>
      </c>
      <c r="S125" s="13">
        <f>PERCENTILE(M121:M284,0.95)</f>
        <v>59.462308643884334</v>
      </c>
      <c r="T125" s="24">
        <f>100*STDEV(M121:M284)/P125</f>
        <v>182.48100585443615</v>
      </c>
    </row>
    <row r="126" spans="1:20" ht="18.75" thickBot="1">
      <c r="A126" s="78"/>
      <c r="B126" s="10" t="s">
        <v>20</v>
      </c>
      <c r="C126" s="14">
        <v>1</v>
      </c>
      <c r="D126" s="15">
        <v>39690</v>
      </c>
      <c r="E126" s="14">
        <v>21</v>
      </c>
      <c r="F126" s="13">
        <v>4.43</v>
      </c>
      <c r="G126" s="13">
        <v>0</v>
      </c>
      <c r="H126" s="13">
        <f t="shared" si="14"/>
        <v>0</v>
      </c>
      <c r="I126" s="13">
        <v>4.21</v>
      </c>
      <c r="J126" s="13">
        <v>0.24</v>
      </c>
      <c r="K126" s="13">
        <f t="shared" si="15"/>
        <v>5.4176072234762982</v>
      </c>
      <c r="L126" s="38">
        <f t="shared" si="16"/>
        <v>89.582392776523704</v>
      </c>
      <c r="M126" s="24">
        <f t="shared" si="9"/>
        <v>5.7007125890736337</v>
      </c>
      <c r="N126" s="3">
        <f t="shared" si="10"/>
        <v>94.299287410926354</v>
      </c>
      <c r="O126" s="63" t="s">
        <v>70</v>
      </c>
      <c r="P126" s="22">
        <f>AVERAGE(L121:L284)</f>
        <v>84.493766884573105</v>
      </c>
      <c r="Q126" s="16">
        <f>MIN(L121:L284)</f>
        <v>5.7142857142857073</v>
      </c>
      <c r="R126" s="16">
        <f>MAX(L121:L284)</f>
        <v>95.000000000000014</v>
      </c>
      <c r="S126" s="16">
        <f>PERCENTILE(L121:L284,0.95)</f>
        <v>95</v>
      </c>
      <c r="T126" s="25">
        <f>100*STDEV(L121:L284)/P126</f>
        <v>22.703306132810386</v>
      </c>
    </row>
    <row r="127" spans="1:20">
      <c r="A127" s="78"/>
      <c r="B127" s="10" t="s">
        <v>20</v>
      </c>
      <c r="C127" s="14">
        <v>1</v>
      </c>
      <c r="D127" s="15">
        <v>39711</v>
      </c>
      <c r="E127" s="14">
        <v>6</v>
      </c>
      <c r="F127" s="13">
        <v>1.38</v>
      </c>
      <c r="G127" s="13">
        <v>0</v>
      </c>
      <c r="H127" s="13">
        <f t="shared" si="14"/>
        <v>0</v>
      </c>
      <c r="I127" s="13">
        <v>1.31</v>
      </c>
      <c r="J127" s="13">
        <v>0.05</v>
      </c>
      <c r="K127" s="13">
        <f t="shared" si="15"/>
        <v>3.6231884057971016</v>
      </c>
      <c r="L127" s="38">
        <f t="shared" si="16"/>
        <v>91.376811594202906</v>
      </c>
      <c r="M127" s="24">
        <f t="shared" si="9"/>
        <v>3.8167938931297711</v>
      </c>
      <c r="N127" s="3">
        <f t="shared" si="10"/>
        <v>96.183206106870216</v>
      </c>
    </row>
    <row r="128" spans="1:20">
      <c r="A128" s="78"/>
      <c r="B128" s="10" t="s">
        <v>11</v>
      </c>
      <c r="C128" s="14">
        <v>1</v>
      </c>
      <c r="D128" s="15">
        <v>39620</v>
      </c>
      <c r="E128" s="14">
        <v>3</v>
      </c>
      <c r="F128" s="13">
        <v>1.24</v>
      </c>
      <c r="G128" s="13">
        <v>0</v>
      </c>
      <c r="H128" s="13">
        <f t="shared" si="14"/>
        <v>0</v>
      </c>
      <c r="I128" s="13">
        <v>1.18</v>
      </c>
      <c r="J128" s="13">
        <v>0</v>
      </c>
      <c r="K128" s="13">
        <f t="shared" si="15"/>
        <v>0</v>
      </c>
      <c r="L128" s="38">
        <f t="shared" si="16"/>
        <v>95</v>
      </c>
      <c r="M128" s="24">
        <f t="shared" si="9"/>
        <v>0</v>
      </c>
      <c r="N128" s="3">
        <f t="shared" si="10"/>
        <v>100</v>
      </c>
    </row>
    <row r="129" spans="1:14">
      <c r="A129" s="78"/>
      <c r="B129" s="10" t="s">
        <v>11</v>
      </c>
      <c r="C129" s="14">
        <v>1</v>
      </c>
      <c r="D129" s="15">
        <v>39626</v>
      </c>
      <c r="E129" s="14">
        <v>2</v>
      </c>
      <c r="F129" s="13">
        <v>1.33</v>
      </c>
      <c r="G129" s="13">
        <v>0</v>
      </c>
      <c r="H129" s="13">
        <f t="shared" si="14"/>
        <v>0</v>
      </c>
      <c r="I129" s="13">
        <v>1.27</v>
      </c>
      <c r="J129" s="13">
        <v>0</v>
      </c>
      <c r="K129" s="13">
        <f t="shared" si="15"/>
        <v>0</v>
      </c>
      <c r="L129" s="38">
        <f t="shared" si="16"/>
        <v>95</v>
      </c>
      <c r="M129" s="24">
        <f t="shared" si="9"/>
        <v>0</v>
      </c>
      <c r="N129" s="3">
        <f t="shared" si="10"/>
        <v>100</v>
      </c>
    </row>
    <row r="130" spans="1:14">
      <c r="A130" s="78"/>
      <c r="B130" s="10" t="s">
        <v>11</v>
      </c>
      <c r="C130" s="14">
        <v>1</v>
      </c>
      <c r="D130" s="15">
        <v>39631</v>
      </c>
      <c r="E130" s="14">
        <v>3</v>
      </c>
      <c r="F130" s="13">
        <v>1.1599999999999999</v>
      </c>
      <c r="G130" s="13">
        <v>0</v>
      </c>
      <c r="H130" s="13">
        <f t="shared" si="14"/>
        <v>0</v>
      </c>
      <c r="I130" s="13">
        <v>1.1000000000000001</v>
      </c>
      <c r="J130" s="13">
        <v>0</v>
      </c>
      <c r="K130" s="13">
        <f t="shared" si="15"/>
        <v>0</v>
      </c>
      <c r="L130" s="38">
        <f t="shared" si="16"/>
        <v>95</v>
      </c>
      <c r="M130" s="24">
        <f t="shared" si="9"/>
        <v>0</v>
      </c>
      <c r="N130" s="3">
        <f t="shared" si="10"/>
        <v>100</v>
      </c>
    </row>
    <row r="131" spans="1:14">
      <c r="A131" s="78"/>
      <c r="B131" s="10" t="s">
        <v>11</v>
      </c>
      <c r="C131" s="14">
        <v>1</v>
      </c>
      <c r="D131" s="15">
        <v>39639</v>
      </c>
      <c r="E131" s="14">
        <v>4</v>
      </c>
      <c r="F131" s="13">
        <v>1.1000000000000001</v>
      </c>
      <c r="G131" s="13">
        <v>0</v>
      </c>
      <c r="H131" s="13">
        <f t="shared" si="14"/>
        <v>0</v>
      </c>
      <c r="I131" s="13">
        <v>1.05</v>
      </c>
      <c r="J131" s="13">
        <v>0.43</v>
      </c>
      <c r="K131" s="13">
        <f t="shared" si="15"/>
        <v>39.090909090909086</v>
      </c>
      <c r="L131" s="38">
        <f t="shared" si="16"/>
        <v>55.909090909090907</v>
      </c>
      <c r="M131" s="24">
        <f t="shared" si="9"/>
        <v>40.952380952380949</v>
      </c>
      <c r="N131" s="3">
        <f t="shared" si="10"/>
        <v>59.047619047619058</v>
      </c>
    </row>
    <row r="132" spans="1:14">
      <c r="A132" s="78"/>
      <c r="B132" s="10" t="s">
        <v>11</v>
      </c>
      <c r="C132" s="14">
        <v>1</v>
      </c>
      <c r="D132" s="15">
        <v>39652</v>
      </c>
      <c r="E132" s="14">
        <v>4</v>
      </c>
      <c r="F132" s="13">
        <v>1</v>
      </c>
      <c r="G132" s="13">
        <v>0</v>
      </c>
      <c r="H132" s="13">
        <f t="shared" si="14"/>
        <v>0</v>
      </c>
      <c r="I132" s="13">
        <v>0.95</v>
      </c>
      <c r="J132" s="13">
        <v>0</v>
      </c>
      <c r="K132" s="13">
        <f t="shared" si="15"/>
        <v>0</v>
      </c>
      <c r="L132" s="38">
        <f t="shared" si="16"/>
        <v>95</v>
      </c>
      <c r="M132" s="24">
        <f t="shared" ref="M132:M195" si="17">J132/I132*100</f>
        <v>0</v>
      </c>
      <c r="N132" s="3">
        <f t="shared" ref="N132:N195" si="18">(I132-J132)/I132*100</f>
        <v>100</v>
      </c>
    </row>
    <row r="133" spans="1:14">
      <c r="A133" s="78"/>
      <c r="B133" s="10" t="s">
        <v>11</v>
      </c>
      <c r="C133" s="14">
        <v>1</v>
      </c>
      <c r="D133" s="15">
        <v>39660</v>
      </c>
      <c r="E133" s="14">
        <v>8</v>
      </c>
      <c r="F133" s="13">
        <v>2.97</v>
      </c>
      <c r="G133" s="13">
        <v>0</v>
      </c>
      <c r="H133" s="13">
        <f t="shared" si="14"/>
        <v>0</v>
      </c>
      <c r="I133" s="13">
        <v>2.82</v>
      </c>
      <c r="J133" s="13">
        <v>0.8</v>
      </c>
      <c r="K133" s="13">
        <f t="shared" si="15"/>
        <v>26.936026936026934</v>
      </c>
      <c r="L133" s="38">
        <f t="shared" si="16"/>
        <v>68.063973063973052</v>
      </c>
      <c r="M133" s="24">
        <f t="shared" si="17"/>
        <v>28.368794326241137</v>
      </c>
      <c r="N133" s="3">
        <f t="shared" si="18"/>
        <v>71.631205673758856</v>
      </c>
    </row>
    <row r="134" spans="1:14">
      <c r="A134" s="78"/>
      <c r="B134" s="10" t="s">
        <v>11</v>
      </c>
      <c r="C134" s="14">
        <v>1</v>
      </c>
      <c r="D134" s="15">
        <v>39668</v>
      </c>
      <c r="E134" s="14">
        <v>3</v>
      </c>
      <c r="F134" s="13">
        <v>0.84</v>
      </c>
      <c r="G134" s="13">
        <v>0</v>
      </c>
      <c r="H134" s="13">
        <f t="shared" si="14"/>
        <v>0</v>
      </c>
      <c r="I134" s="13">
        <v>0.8</v>
      </c>
      <c r="J134" s="13">
        <v>0.75</v>
      </c>
      <c r="K134" s="13">
        <f t="shared" si="15"/>
        <v>89.285714285714292</v>
      </c>
      <c r="L134" s="38">
        <f t="shared" si="16"/>
        <v>5.7142857142857073</v>
      </c>
      <c r="M134" s="24">
        <f t="shared" si="17"/>
        <v>93.75</v>
      </c>
      <c r="N134" s="3">
        <f t="shared" si="18"/>
        <v>6.2500000000000053</v>
      </c>
    </row>
    <row r="135" spans="1:14">
      <c r="A135" s="78"/>
      <c r="B135" s="10" t="s">
        <v>11</v>
      </c>
      <c r="C135" s="14">
        <v>1</v>
      </c>
      <c r="D135" s="15">
        <v>39681</v>
      </c>
      <c r="E135" s="14">
        <v>9</v>
      </c>
      <c r="F135" s="13">
        <v>2.59</v>
      </c>
      <c r="G135" s="13">
        <v>0</v>
      </c>
      <c r="H135" s="13">
        <f t="shared" si="14"/>
        <v>0</v>
      </c>
      <c r="I135" s="13">
        <v>2.46</v>
      </c>
      <c r="J135" s="13">
        <v>1.08</v>
      </c>
      <c r="K135" s="13">
        <f t="shared" si="15"/>
        <v>41.698841698841704</v>
      </c>
      <c r="L135" s="38">
        <f t="shared" si="16"/>
        <v>53.301158301158289</v>
      </c>
      <c r="M135" s="24">
        <f t="shared" si="17"/>
        <v>43.902439024390247</v>
      </c>
      <c r="N135" s="3">
        <f t="shared" si="18"/>
        <v>56.097560975609753</v>
      </c>
    </row>
    <row r="136" spans="1:14">
      <c r="A136" s="78"/>
      <c r="B136" s="10" t="s">
        <v>11</v>
      </c>
      <c r="C136" s="14">
        <v>1</v>
      </c>
      <c r="D136" s="15">
        <v>39691</v>
      </c>
      <c r="E136" s="14">
        <v>2</v>
      </c>
      <c r="F136" s="13">
        <v>0.84</v>
      </c>
      <c r="G136" s="13">
        <v>0</v>
      </c>
      <c r="H136" s="13">
        <f t="shared" si="14"/>
        <v>0</v>
      </c>
      <c r="I136" s="13">
        <v>0.8</v>
      </c>
      <c r="J136" s="13">
        <v>0.19</v>
      </c>
      <c r="K136" s="13">
        <f t="shared" si="15"/>
        <v>22.61904761904762</v>
      </c>
      <c r="L136" s="38">
        <f t="shared" si="16"/>
        <v>72.380952380952365</v>
      </c>
      <c r="M136" s="24">
        <f t="shared" si="17"/>
        <v>23.75</v>
      </c>
      <c r="N136" s="3">
        <f t="shared" si="18"/>
        <v>76.25</v>
      </c>
    </row>
    <row r="137" spans="1:14">
      <c r="A137" s="78"/>
      <c r="B137" s="10" t="s">
        <v>11</v>
      </c>
      <c r="C137" s="14">
        <v>1</v>
      </c>
      <c r="D137" s="15">
        <v>39696</v>
      </c>
      <c r="E137" s="14">
        <v>3</v>
      </c>
      <c r="F137" s="13">
        <v>1.1299999999999999</v>
      </c>
      <c r="G137" s="13">
        <v>0</v>
      </c>
      <c r="H137" s="13">
        <f t="shared" si="14"/>
        <v>0</v>
      </c>
      <c r="I137" s="13">
        <v>1.08</v>
      </c>
      <c r="J137" s="13">
        <v>0.3</v>
      </c>
      <c r="K137" s="13">
        <f t="shared" si="15"/>
        <v>26.548672566371685</v>
      </c>
      <c r="L137" s="38">
        <f t="shared" si="16"/>
        <v>68.451327433628308</v>
      </c>
      <c r="M137" s="24">
        <f t="shared" si="17"/>
        <v>27.777777777777775</v>
      </c>
      <c r="N137" s="3">
        <f t="shared" si="18"/>
        <v>72.222222222222214</v>
      </c>
    </row>
    <row r="138" spans="1:14">
      <c r="A138" s="78"/>
      <c r="B138" s="10" t="s">
        <v>11</v>
      </c>
      <c r="C138" s="14">
        <v>1</v>
      </c>
      <c r="D138" s="15">
        <v>39701</v>
      </c>
      <c r="E138" s="14">
        <v>3</v>
      </c>
      <c r="F138" s="13">
        <v>1.45</v>
      </c>
      <c r="G138" s="13">
        <v>0</v>
      </c>
      <c r="H138" s="13">
        <f t="shared" si="14"/>
        <v>0</v>
      </c>
      <c r="I138" s="13">
        <v>1.38</v>
      </c>
      <c r="J138" s="13">
        <v>0.8</v>
      </c>
      <c r="K138" s="13">
        <f t="shared" si="15"/>
        <v>55.172413793103452</v>
      </c>
      <c r="L138" s="38">
        <f t="shared" si="16"/>
        <v>39.827586206896548</v>
      </c>
      <c r="M138" s="24">
        <f t="shared" si="17"/>
        <v>57.971014492753639</v>
      </c>
      <c r="N138" s="3">
        <f t="shared" si="18"/>
        <v>42.028985507246368</v>
      </c>
    </row>
    <row r="139" spans="1:14">
      <c r="A139" s="78"/>
      <c r="B139" s="10" t="s">
        <v>11</v>
      </c>
      <c r="C139" s="14">
        <v>1</v>
      </c>
      <c r="D139" s="15">
        <v>39705</v>
      </c>
      <c r="E139" s="14">
        <v>2</v>
      </c>
      <c r="F139" s="13">
        <v>1.47</v>
      </c>
      <c r="G139" s="13">
        <v>0</v>
      </c>
      <c r="H139" s="13">
        <f t="shared" si="14"/>
        <v>0</v>
      </c>
      <c r="I139" s="13">
        <v>1.4</v>
      </c>
      <c r="J139" s="13">
        <v>1</v>
      </c>
      <c r="K139" s="13">
        <f t="shared" si="15"/>
        <v>68.02721088435375</v>
      </c>
      <c r="L139" s="38">
        <f t="shared" si="16"/>
        <v>26.972789115646247</v>
      </c>
      <c r="M139" s="24">
        <f t="shared" si="17"/>
        <v>71.428571428571431</v>
      </c>
      <c r="N139" s="3">
        <f t="shared" si="18"/>
        <v>28.571428571428566</v>
      </c>
    </row>
    <row r="140" spans="1:14">
      <c r="A140" s="78"/>
      <c r="B140" s="10" t="s">
        <v>21</v>
      </c>
      <c r="C140" s="14">
        <v>1</v>
      </c>
      <c r="D140" s="15">
        <v>39627</v>
      </c>
      <c r="E140" s="14">
        <v>11</v>
      </c>
      <c r="F140" s="13">
        <v>4.4625409537677472</v>
      </c>
      <c r="G140" s="13">
        <v>0</v>
      </c>
      <c r="H140" s="13">
        <f t="shared" si="14"/>
        <v>0</v>
      </c>
      <c r="I140" s="13">
        <v>4.24</v>
      </c>
      <c r="J140" s="13">
        <v>0</v>
      </c>
      <c r="K140" s="13">
        <f t="shared" si="15"/>
        <v>0</v>
      </c>
      <c r="L140" s="38">
        <f t="shared" si="16"/>
        <v>95</v>
      </c>
      <c r="M140" s="24">
        <f t="shared" si="17"/>
        <v>0</v>
      </c>
      <c r="N140" s="3">
        <f t="shared" si="18"/>
        <v>100</v>
      </c>
    </row>
    <row r="141" spans="1:14">
      <c r="A141" s="78"/>
      <c r="B141" s="10" t="s">
        <v>21</v>
      </c>
      <c r="C141" s="14">
        <v>1</v>
      </c>
      <c r="D141" s="15">
        <v>39637</v>
      </c>
      <c r="E141" s="14">
        <v>7</v>
      </c>
      <c r="F141" s="13">
        <v>2.1333090644339281</v>
      </c>
      <c r="G141" s="13">
        <v>0</v>
      </c>
      <c r="H141" s="13">
        <f t="shared" si="14"/>
        <v>0</v>
      </c>
      <c r="I141" s="13">
        <v>2.02</v>
      </c>
      <c r="J141" s="13">
        <v>0</v>
      </c>
      <c r="K141" s="13">
        <f t="shared" si="15"/>
        <v>0</v>
      </c>
      <c r="L141" s="38">
        <f t="shared" si="16"/>
        <v>94.999999999999986</v>
      </c>
      <c r="M141" s="24">
        <f t="shared" si="17"/>
        <v>0</v>
      </c>
      <c r="N141" s="3">
        <f t="shared" si="18"/>
        <v>100</v>
      </c>
    </row>
    <row r="142" spans="1:14">
      <c r="A142" s="78"/>
      <c r="B142" s="10" t="s">
        <v>21</v>
      </c>
      <c r="C142" s="14">
        <v>1</v>
      </c>
      <c r="D142" s="15">
        <v>39645</v>
      </c>
      <c r="E142" s="14">
        <v>23</v>
      </c>
      <c r="F142" s="13">
        <v>10.67</v>
      </c>
      <c r="G142" s="13">
        <v>0</v>
      </c>
      <c r="H142" s="13">
        <f t="shared" si="14"/>
        <v>0</v>
      </c>
      <c r="I142" s="13">
        <v>9.7200000000000006</v>
      </c>
      <c r="J142" s="13">
        <v>1.91</v>
      </c>
      <c r="K142" s="13">
        <f t="shared" si="15"/>
        <v>17.900656044985944</v>
      </c>
      <c r="L142" s="38">
        <f t="shared" si="16"/>
        <v>77.099343955014064</v>
      </c>
      <c r="M142" s="24">
        <f t="shared" si="17"/>
        <v>19.650205761316869</v>
      </c>
      <c r="N142" s="3">
        <f t="shared" si="18"/>
        <v>80.349794238683131</v>
      </c>
    </row>
    <row r="143" spans="1:14">
      <c r="A143" s="78"/>
      <c r="B143" s="10" t="s">
        <v>21</v>
      </c>
      <c r="C143" s="14">
        <v>1</v>
      </c>
      <c r="D143" s="15">
        <v>39669</v>
      </c>
      <c r="E143" s="14">
        <v>10</v>
      </c>
      <c r="F143" s="13">
        <v>1.6294139060793595</v>
      </c>
      <c r="G143" s="13">
        <v>0</v>
      </c>
      <c r="H143" s="13">
        <f t="shared" si="14"/>
        <v>0</v>
      </c>
      <c r="I143" s="13">
        <v>1.5479432107753912</v>
      </c>
      <c r="J143" s="13">
        <v>0.93</v>
      </c>
      <c r="K143" s="13">
        <f t="shared" si="15"/>
        <v>57.07573726541554</v>
      </c>
      <c r="L143" s="38">
        <f t="shared" si="16"/>
        <v>37.924262734584445</v>
      </c>
      <c r="M143" s="24">
        <f t="shared" si="17"/>
        <v>60.079723437279533</v>
      </c>
      <c r="N143" s="3">
        <f t="shared" si="18"/>
        <v>39.920276562720467</v>
      </c>
    </row>
    <row r="144" spans="1:14">
      <c r="A144" s="78"/>
      <c r="B144" s="10" t="s">
        <v>21</v>
      </c>
      <c r="C144" s="14">
        <v>1</v>
      </c>
      <c r="D144" s="15">
        <v>39698</v>
      </c>
      <c r="E144" s="14">
        <v>4</v>
      </c>
      <c r="F144" s="13">
        <v>1.2882417182380779</v>
      </c>
      <c r="G144" s="13">
        <v>0</v>
      </c>
      <c r="H144" s="13">
        <f t="shared" si="14"/>
        <v>0</v>
      </c>
      <c r="I144" s="13">
        <v>1.2238296323261739</v>
      </c>
      <c r="J144" s="13">
        <v>0</v>
      </c>
      <c r="K144" s="13">
        <f t="shared" si="15"/>
        <v>0</v>
      </c>
      <c r="L144" s="38">
        <f t="shared" si="16"/>
        <v>94.999999999999986</v>
      </c>
      <c r="M144" s="24">
        <f t="shared" si="17"/>
        <v>0</v>
      </c>
      <c r="N144" s="3">
        <f t="shared" si="18"/>
        <v>100</v>
      </c>
    </row>
    <row r="145" spans="1:14">
      <c r="A145" s="78"/>
      <c r="B145" s="10" t="s">
        <v>22</v>
      </c>
      <c r="C145" s="14">
        <v>1</v>
      </c>
      <c r="D145" s="15">
        <v>39667</v>
      </c>
      <c r="E145" s="14">
        <v>3</v>
      </c>
      <c r="F145" s="13">
        <v>2.5830703012912481</v>
      </c>
      <c r="G145" s="13">
        <v>0</v>
      </c>
      <c r="H145" s="13">
        <f t="shared" si="14"/>
        <v>0</v>
      </c>
      <c r="I145" s="13">
        <v>2.46</v>
      </c>
      <c r="J145" s="13">
        <v>0</v>
      </c>
      <c r="K145" s="13">
        <f t="shared" si="15"/>
        <v>0</v>
      </c>
      <c r="L145" s="38">
        <f t="shared" si="16"/>
        <v>95</v>
      </c>
      <c r="M145" s="24">
        <f t="shared" si="17"/>
        <v>0</v>
      </c>
      <c r="N145" s="3">
        <f t="shared" si="18"/>
        <v>100</v>
      </c>
    </row>
    <row r="146" spans="1:14">
      <c r="A146" s="78"/>
      <c r="B146" s="10" t="s">
        <v>22</v>
      </c>
      <c r="C146" s="14">
        <v>1</v>
      </c>
      <c r="D146" s="15">
        <v>39696</v>
      </c>
      <c r="E146" s="14">
        <v>3</v>
      </c>
      <c r="F146" s="13">
        <v>2.5733142037302725</v>
      </c>
      <c r="G146" s="13">
        <v>0</v>
      </c>
      <c r="H146" s="13">
        <f t="shared" si="14"/>
        <v>0</v>
      </c>
      <c r="I146" s="13">
        <v>2.4446484935437591</v>
      </c>
      <c r="J146" s="13">
        <v>0</v>
      </c>
      <c r="K146" s="13">
        <f t="shared" si="15"/>
        <v>0</v>
      </c>
      <c r="L146" s="38">
        <f t="shared" si="16"/>
        <v>94.999999999999986</v>
      </c>
      <c r="M146" s="24">
        <f t="shared" si="17"/>
        <v>0</v>
      </c>
      <c r="N146" s="3">
        <f t="shared" si="18"/>
        <v>100</v>
      </c>
    </row>
    <row r="147" spans="1:14">
      <c r="A147" s="78"/>
      <c r="B147" s="10" t="s">
        <v>23</v>
      </c>
      <c r="C147" s="14">
        <v>1</v>
      </c>
      <c r="D147" s="15">
        <v>39617</v>
      </c>
      <c r="E147" s="14">
        <v>2</v>
      </c>
      <c r="F147" s="13">
        <v>0.89477280491971301</v>
      </c>
      <c r="G147" s="13">
        <v>0</v>
      </c>
      <c r="H147" s="13">
        <f t="shared" si="14"/>
        <v>0</v>
      </c>
      <c r="I147" s="13">
        <v>0.85003416467372739</v>
      </c>
      <c r="J147" s="13">
        <v>0</v>
      </c>
      <c r="K147" s="13">
        <f t="shared" si="15"/>
        <v>0</v>
      </c>
      <c r="L147" s="38">
        <f t="shared" si="16"/>
        <v>95</v>
      </c>
      <c r="M147" s="24">
        <f t="shared" si="17"/>
        <v>0</v>
      </c>
      <c r="N147" s="3">
        <f t="shared" si="18"/>
        <v>100</v>
      </c>
    </row>
    <row r="148" spans="1:14">
      <c r="A148" s="78"/>
      <c r="B148" s="10" t="s">
        <v>23</v>
      </c>
      <c r="C148" s="14">
        <v>1</v>
      </c>
      <c r="D148" s="15">
        <v>39624</v>
      </c>
      <c r="E148" s="14">
        <v>3</v>
      </c>
      <c r="F148" s="13">
        <v>1.4031431499829177</v>
      </c>
      <c r="G148" s="13">
        <v>0</v>
      </c>
      <c r="H148" s="13">
        <f t="shared" si="14"/>
        <v>0</v>
      </c>
      <c r="I148" s="13">
        <v>1.3329859924837719</v>
      </c>
      <c r="J148" s="13">
        <v>0</v>
      </c>
      <c r="K148" s="13">
        <f t="shared" si="15"/>
        <v>0</v>
      </c>
      <c r="L148" s="38">
        <f t="shared" si="16"/>
        <v>95</v>
      </c>
      <c r="M148" s="24">
        <f t="shared" si="17"/>
        <v>0</v>
      </c>
      <c r="N148" s="3">
        <f t="shared" si="18"/>
        <v>100</v>
      </c>
    </row>
    <row r="149" spans="1:14">
      <c r="A149" s="78"/>
      <c r="B149" s="10" t="s">
        <v>23</v>
      </c>
      <c r="C149" s="14">
        <v>1</v>
      </c>
      <c r="D149" s="15">
        <v>39644</v>
      </c>
      <c r="E149" s="14">
        <v>3</v>
      </c>
      <c r="F149" s="13">
        <v>1.0655961735565425</v>
      </c>
      <c r="G149" s="13">
        <v>0</v>
      </c>
      <c r="H149" s="13">
        <f t="shared" si="14"/>
        <v>0</v>
      </c>
      <c r="I149" s="13">
        <v>1.0123163648787155</v>
      </c>
      <c r="J149" s="13">
        <v>0</v>
      </c>
      <c r="K149" s="13">
        <f t="shared" si="15"/>
        <v>0</v>
      </c>
      <c r="L149" s="38">
        <f t="shared" si="16"/>
        <v>95</v>
      </c>
      <c r="M149" s="24">
        <f t="shared" si="17"/>
        <v>0</v>
      </c>
      <c r="N149" s="3">
        <f t="shared" si="18"/>
        <v>100</v>
      </c>
    </row>
    <row r="150" spans="1:14">
      <c r="A150" s="78"/>
      <c r="B150" s="10" t="s">
        <v>23</v>
      </c>
      <c r="C150" s="14">
        <v>1</v>
      </c>
      <c r="D150" s="15">
        <v>39651</v>
      </c>
      <c r="E150" s="14">
        <v>2</v>
      </c>
      <c r="F150" s="13">
        <v>1.0953194396993511</v>
      </c>
      <c r="G150" s="13">
        <v>0</v>
      </c>
      <c r="H150" s="13">
        <f t="shared" si="14"/>
        <v>0</v>
      </c>
      <c r="I150" s="13">
        <v>1.0405534677143835</v>
      </c>
      <c r="J150" s="13">
        <v>0</v>
      </c>
      <c r="K150" s="13">
        <f t="shared" si="15"/>
        <v>0</v>
      </c>
      <c r="L150" s="38">
        <f t="shared" si="16"/>
        <v>95</v>
      </c>
      <c r="M150" s="24">
        <f t="shared" si="17"/>
        <v>0</v>
      </c>
      <c r="N150" s="3">
        <f t="shared" si="18"/>
        <v>100</v>
      </c>
    </row>
    <row r="151" spans="1:14">
      <c r="A151" s="78"/>
      <c r="B151" s="10" t="s">
        <v>23</v>
      </c>
      <c r="C151" s="14">
        <v>1</v>
      </c>
      <c r="D151" s="15">
        <v>39654</v>
      </c>
      <c r="E151" s="14">
        <v>3</v>
      </c>
      <c r="F151" s="13">
        <v>1.298599248377178</v>
      </c>
      <c r="G151" s="13">
        <v>0</v>
      </c>
      <c r="H151" s="13">
        <f t="shared" si="14"/>
        <v>0</v>
      </c>
      <c r="I151" s="13">
        <v>1.2336692859583192</v>
      </c>
      <c r="J151" s="13">
        <v>0</v>
      </c>
      <c r="K151" s="13">
        <f t="shared" si="15"/>
        <v>0</v>
      </c>
      <c r="L151" s="38">
        <f t="shared" si="16"/>
        <v>94.999999999999986</v>
      </c>
      <c r="M151" s="24">
        <f t="shared" si="17"/>
        <v>0</v>
      </c>
      <c r="N151" s="3">
        <f t="shared" si="18"/>
        <v>100</v>
      </c>
    </row>
    <row r="152" spans="1:14">
      <c r="A152" s="78"/>
      <c r="B152" s="10" t="s">
        <v>23</v>
      </c>
      <c r="C152" s="14">
        <v>1</v>
      </c>
      <c r="D152" s="15">
        <v>39666</v>
      </c>
      <c r="E152" s="14">
        <v>2</v>
      </c>
      <c r="F152" s="13">
        <v>0.68295182781004449</v>
      </c>
      <c r="G152" s="13">
        <v>0</v>
      </c>
      <c r="H152" s="13">
        <f t="shared" si="14"/>
        <v>0</v>
      </c>
      <c r="I152" s="13">
        <v>0.64880423641954221</v>
      </c>
      <c r="J152" s="13">
        <v>0</v>
      </c>
      <c r="K152" s="13">
        <f t="shared" si="15"/>
        <v>0</v>
      </c>
      <c r="L152" s="38">
        <f t="shared" si="16"/>
        <v>95</v>
      </c>
      <c r="M152" s="24">
        <f t="shared" si="17"/>
        <v>0</v>
      </c>
      <c r="N152" s="3">
        <f t="shared" si="18"/>
        <v>100</v>
      </c>
    </row>
    <row r="153" spans="1:14">
      <c r="A153" s="78"/>
      <c r="B153" s="10" t="s">
        <v>23</v>
      </c>
      <c r="C153" s="14">
        <v>1</v>
      </c>
      <c r="D153" s="15">
        <v>39669</v>
      </c>
      <c r="E153" s="14">
        <v>2</v>
      </c>
      <c r="F153" s="13">
        <v>0.54014349162965491</v>
      </c>
      <c r="G153" s="13">
        <v>0</v>
      </c>
      <c r="H153" s="13">
        <f t="shared" si="14"/>
        <v>0</v>
      </c>
      <c r="I153" s="13">
        <v>0.5131363170481722</v>
      </c>
      <c r="J153" s="13">
        <v>0</v>
      </c>
      <c r="K153" s="13">
        <f t="shared" si="15"/>
        <v>0</v>
      </c>
      <c r="L153" s="38">
        <f t="shared" si="16"/>
        <v>95</v>
      </c>
      <c r="M153" s="24">
        <f t="shared" si="17"/>
        <v>0</v>
      </c>
      <c r="N153" s="3">
        <f t="shared" si="18"/>
        <v>100</v>
      </c>
    </row>
    <row r="154" spans="1:14">
      <c r="A154" s="78"/>
      <c r="B154" s="10" t="s">
        <v>24</v>
      </c>
      <c r="C154" s="14">
        <v>1</v>
      </c>
      <c r="D154" s="15">
        <v>39617</v>
      </c>
      <c r="E154" s="14">
        <v>2</v>
      </c>
      <c r="F154" s="13">
        <v>0.53296891014690817</v>
      </c>
      <c r="G154" s="13">
        <v>0</v>
      </c>
      <c r="H154" s="13">
        <f t="shared" si="14"/>
        <v>0</v>
      </c>
      <c r="I154" s="13">
        <v>0.50632046463956271</v>
      </c>
      <c r="J154" s="13">
        <v>0</v>
      </c>
      <c r="K154" s="13">
        <f>100*J154/F154</f>
        <v>0</v>
      </c>
      <c r="L154" s="38">
        <f>100*(0.95*F154-G154-J154)/F154</f>
        <v>94.999999999999986</v>
      </c>
      <c r="M154" s="24">
        <f t="shared" si="17"/>
        <v>0</v>
      </c>
      <c r="N154" s="3">
        <f t="shared" si="18"/>
        <v>100</v>
      </c>
    </row>
    <row r="155" spans="1:14">
      <c r="A155" s="78"/>
      <c r="B155" s="10" t="s">
        <v>24</v>
      </c>
      <c r="C155" s="14">
        <v>1</v>
      </c>
      <c r="D155" s="15">
        <v>39730</v>
      </c>
      <c r="E155" s="14">
        <v>3</v>
      </c>
      <c r="F155" s="13">
        <v>2.480696959344038</v>
      </c>
      <c r="G155" s="13">
        <v>0</v>
      </c>
      <c r="H155" s="13">
        <f t="shared" si="14"/>
        <v>0</v>
      </c>
      <c r="I155" s="13">
        <v>2.3566621113768362</v>
      </c>
      <c r="J155" s="13">
        <v>0</v>
      </c>
      <c r="K155" s="13">
        <f>100*J155/F155</f>
        <v>0</v>
      </c>
      <c r="L155" s="38">
        <f>100*(0.95*F155-G155-J155)/F155</f>
        <v>94.999999999999986</v>
      </c>
      <c r="M155" s="24">
        <f t="shared" si="17"/>
        <v>0</v>
      </c>
      <c r="N155" s="3">
        <f t="shared" si="18"/>
        <v>100</v>
      </c>
    </row>
    <row r="156" spans="1:14">
      <c r="A156" s="78"/>
      <c r="B156" s="10" t="s">
        <v>24</v>
      </c>
      <c r="C156" s="10">
        <v>1</v>
      </c>
      <c r="D156" s="11">
        <v>39756</v>
      </c>
      <c r="E156" s="10">
        <v>2</v>
      </c>
      <c r="F156" s="12">
        <v>1.54</v>
      </c>
      <c r="G156" s="12">
        <v>0</v>
      </c>
      <c r="H156" s="12">
        <f t="shared" si="14"/>
        <v>0</v>
      </c>
      <c r="I156" s="12">
        <v>1.4592000000000001</v>
      </c>
      <c r="J156" s="12">
        <v>0</v>
      </c>
      <c r="K156" s="12">
        <f>100*J156/F156</f>
        <v>0</v>
      </c>
      <c r="L156" s="12">
        <f>100*(0.95*F156-G156-J156)/F156</f>
        <v>94.999999999999986</v>
      </c>
      <c r="M156" s="24">
        <f t="shared" si="17"/>
        <v>0</v>
      </c>
      <c r="N156" s="3">
        <f t="shared" si="18"/>
        <v>100</v>
      </c>
    </row>
    <row r="157" spans="1:14">
      <c r="A157" s="78"/>
      <c r="B157" s="10" t="s">
        <v>47</v>
      </c>
      <c r="C157" s="41" t="s">
        <v>17</v>
      </c>
      <c r="D157" s="11">
        <v>39618</v>
      </c>
      <c r="E157" s="14">
        <v>3</v>
      </c>
      <c r="F157" s="12">
        <v>2.39</v>
      </c>
      <c r="G157" s="12">
        <v>0</v>
      </c>
      <c r="H157" s="12">
        <f t="shared" si="14"/>
        <v>0</v>
      </c>
      <c r="I157" s="12">
        <v>2.27</v>
      </c>
      <c r="J157" s="12">
        <v>0</v>
      </c>
      <c r="K157" s="12">
        <f t="shared" ref="K157:K220" si="19">100*J157/F157</f>
        <v>0</v>
      </c>
      <c r="L157" s="12">
        <f t="shared" ref="L157:L220" si="20">100*(0.95*F157-G157-J157)/F157</f>
        <v>95</v>
      </c>
      <c r="M157" s="24">
        <f t="shared" si="17"/>
        <v>0</v>
      </c>
      <c r="N157" s="3">
        <f t="shared" si="18"/>
        <v>100</v>
      </c>
    </row>
    <row r="158" spans="1:14">
      <c r="A158" s="78"/>
      <c r="B158" s="10" t="s">
        <v>47</v>
      </c>
      <c r="C158" s="10" t="s">
        <v>17</v>
      </c>
      <c r="D158" s="15">
        <v>39627</v>
      </c>
      <c r="E158" s="14">
        <v>3</v>
      </c>
      <c r="F158" s="12">
        <v>1.63</v>
      </c>
      <c r="G158" s="12">
        <v>0</v>
      </c>
      <c r="H158" s="12">
        <f t="shared" si="14"/>
        <v>0</v>
      </c>
      <c r="I158" s="12">
        <v>1.55</v>
      </c>
      <c r="J158" s="12">
        <v>0</v>
      </c>
      <c r="K158" s="12">
        <f t="shared" si="19"/>
        <v>0</v>
      </c>
      <c r="L158" s="12">
        <f t="shared" si="20"/>
        <v>94.999999999999986</v>
      </c>
      <c r="M158" s="24">
        <f t="shared" si="17"/>
        <v>0</v>
      </c>
      <c r="N158" s="3">
        <f t="shared" si="18"/>
        <v>100</v>
      </c>
    </row>
    <row r="159" spans="1:14">
      <c r="A159" s="78"/>
      <c r="B159" s="10" t="s">
        <v>47</v>
      </c>
      <c r="C159" s="10" t="s">
        <v>17</v>
      </c>
      <c r="D159" s="15">
        <v>39633</v>
      </c>
      <c r="E159" s="14">
        <v>3</v>
      </c>
      <c r="F159" s="12">
        <v>1.2</v>
      </c>
      <c r="G159" s="12">
        <v>0</v>
      </c>
      <c r="H159" s="12">
        <f t="shared" si="14"/>
        <v>0</v>
      </c>
      <c r="I159" s="12">
        <v>1.1399999999999999</v>
      </c>
      <c r="J159" s="12">
        <v>0</v>
      </c>
      <c r="K159" s="12">
        <f t="shared" si="19"/>
        <v>0</v>
      </c>
      <c r="L159" s="12">
        <f t="shared" si="20"/>
        <v>94.999999999999986</v>
      </c>
      <c r="M159" s="24">
        <f t="shared" si="17"/>
        <v>0</v>
      </c>
      <c r="N159" s="3">
        <f t="shared" si="18"/>
        <v>100</v>
      </c>
    </row>
    <row r="160" spans="1:14">
      <c r="A160" s="78"/>
      <c r="B160" s="10" t="s">
        <v>47</v>
      </c>
      <c r="C160" s="10" t="s">
        <v>17</v>
      </c>
      <c r="D160" s="15">
        <v>39643</v>
      </c>
      <c r="E160" s="14">
        <v>3</v>
      </c>
      <c r="F160" s="12">
        <v>3.39</v>
      </c>
      <c r="G160" s="12">
        <v>0</v>
      </c>
      <c r="H160" s="12">
        <f t="shared" si="14"/>
        <v>0</v>
      </c>
      <c r="I160" s="12">
        <v>3.2256</v>
      </c>
      <c r="J160" s="12">
        <f>AVERAGE(0.552,0.804)</f>
        <v>0.67800000000000005</v>
      </c>
      <c r="K160" s="12">
        <f t="shared" si="19"/>
        <v>20.000000000000004</v>
      </c>
      <c r="L160" s="12">
        <f t="shared" si="20"/>
        <v>75</v>
      </c>
      <c r="M160" s="24">
        <f t="shared" si="17"/>
        <v>21.019345238095237</v>
      </c>
      <c r="N160" s="3">
        <f t="shared" si="18"/>
        <v>78.980654761904773</v>
      </c>
    </row>
    <row r="161" spans="1:14">
      <c r="A161" s="78"/>
      <c r="B161" s="10" t="s">
        <v>47</v>
      </c>
      <c r="C161" s="10">
        <v>1</v>
      </c>
      <c r="D161" s="15">
        <v>39648</v>
      </c>
      <c r="E161" s="14">
        <v>3</v>
      </c>
      <c r="F161" s="12">
        <v>3.41</v>
      </c>
      <c r="G161" s="12">
        <v>0</v>
      </c>
      <c r="H161" s="12">
        <f t="shared" si="14"/>
        <v>0</v>
      </c>
      <c r="I161" s="12">
        <v>3.24</v>
      </c>
      <c r="J161" s="12">
        <v>2.37</v>
      </c>
      <c r="K161" s="12">
        <f t="shared" si="19"/>
        <v>69.501466275659823</v>
      </c>
      <c r="L161" s="12">
        <f t="shared" si="20"/>
        <v>25.49853372434017</v>
      </c>
      <c r="M161" s="24">
        <f t="shared" si="17"/>
        <v>73.148148148148152</v>
      </c>
      <c r="N161" s="3">
        <f t="shared" si="18"/>
        <v>26.851851851851855</v>
      </c>
    </row>
    <row r="162" spans="1:14">
      <c r="A162" s="78"/>
      <c r="B162" s="10" t="s">
        <v>47</v>
      </c>
      <c r="C162" s="10">
        <v>2</v>
      </c>
      <c r="D162" s="15">
        <v>39657</v>
      </c>
      <c r="E162" s="14">
        <v>3</v>
      </c>
      <c r="F162" s="12">
        <v>2.14</v>
      </c>
      <c r="G162" s="12">
        <v>0</v>
      </c>
      <c r="H162" s="12">
        <f t="shared" si="14"/>
        <v>0</v>
      </c>
      <c r="I162" s="12">
        <v>2.0339999999999998</v>
      </c>
      <c r="J162" s="12">
        <v>0</v>
      </c>
      <c r="K162" s="12">
        <f t="shared" si="19"/>
        <v>0</v>
      </c>
      <c r="L162" s="12">
        <f t="shared" si="20"/>
        <v>94.999999999999986</v>
      </c>
      <c r="M162" s="24">
        <f t="shared" si="17"/>
        <v>0</v>
      </c>
      <c r="N162" s="3">
        <f t="shared" si="18"/>
        <v>100</v>
      </c>
    </row>
    <row r="163" spans="1:14">
      <c r="A163" s="78"/>
      <c r="B163" s="10" t="s">
        <v>47</v>
      </c>
      <c r="C163" s="10" t="s">
        <v>17</v>
      </c>
      <c r="D163" s="15">
        <v>39663</v>
      </c>
      <c r="E163" s="14">
        <v>3</v>
      </c>
      <c r="F163" s="12">
        <v>2.883</v>
      </c>
      <c r="G163" s="12">
        <v>0</v>
      </c>
      <c r="H163" s="12">
        <f t="shared" si="14"/>
        <v>0</v>
      </c>
      <c r="I163" s="12">
        <v>2.7395999999999998</v>
      </c>
      <c r="J163" s="12">
        <f>AVERAGE(0.77,0)</f>
        <v>0.38500000000000001</v>
      </c>
      <c r="K163" s="12">
        <f t="shared" si="19"/>
        <v>13.354144987859868</v>
      </c>
      <c r="L163" s="12">
        <f t="shared" si="20"/>
        <v>81.645855012140117</v>
      </c>
      <c r="M163" s="24">
        <f t="shared" si="17"/>
        <v>14.053146444736459</v>
      </c>
      <c r="N163" s="3">
        <f t="shared" si="18"/>
        <v>85.94685355526353</v>
      </c>
    </row>
    <row r="164" spans="1:14">
      <c r="A164" s="78"/>
      <c r="B164" s="10" t="s">
        <v>47</v>
      </c>
      <c r="C164" s="10" t="s">
        <v>17</v>
      </c>
      <c r="D164" s="15">
        <v>39699</v>
      </c>
      <c r="E164" s="14">
        <v>3</v>
      </c>
      <c r="F164" s="12">
        <v>2.96</v>
      </c>
      <c r="G164" s="12">
        <v>0</v>
      </c>
      <c r="H164" s="12">
        <f t="shared" si="14"/>
        <v>0</v>
      </c>
      <c r="I164" s="12">
        <v>2.8151999999999999</v>
      </c>
      <c r="J164" s="12">
        <v>0</v>
      </c>
      <c r="K164" s="12">
        <f t="shared" si="19"/>
        <v>0</v>
      </c>
      <c r="L164" s="12">
        <f t="shared" si="20"/>
        <v>95</v>
      </c>
      <c r="M164" s="24">
        <f t="shared" si="17"/>
        <v>0</v>
      </c>
      <c r="N164" s="3">
        <f t="shared" si="18"/>
        <v>100</v>
      </c>
    </row>
    <row r="165" spans="1:14">
      <c r="A165" s="78"/>
      <c r="B165" s="10" t="s">
        <v>16</v>
      </c>
      <c r="C165" s="14">
        <v>1</v>
      </c>
      <c r="D165" s="15">
        <v>39606</v>
      </c>
      <c r="E165" s="14">
        <v>3</v>
      </c>
      <c r="F165" s="12">
        <v>3.54</v>
      </c>
      <c r="G165" s="12">
        <v>0</v>
      </c>
      <c r="H165" s="12">
        <f t="shared" si="14"/>
        <v>0</v>
      </c>
      <c r="I165" s="12">
        <v>3.35</v>
      </c>
      <c r="J165" s="12">
        <v>0</v>
      </c>
      <c r="K165" s="12">
        <f t="shared" si="19"/>
        <v>0</v>
      </c>
      <c r="L165" s="12">
        <f t="shared" si="20"/>
        <v>95</v>
      </c>
      <c r="M165" s="24">
        <f t="shared" si="17"/>
        <v>0</v>
      </c>
      <c r="N165" s="3">
        <f t="shared" si="18"/>
        <v>100</v>
      </c>
    </row>
    <row r="166" spans="1:14">
      <c r="A166" s="78"/>
      <c r="B166" s="10" t="s">
        <v>16</v>
      </c>
      <c r="C166" s="14">
        <v>1</v>
      </c>
      <c r="D166" s="15">
        <v>39627</v>
      </c>
      <c r="E166" s="14">
        <v>3</v>
      </c>
      <c r="F166" s="12">
        <v>2.95</v>
      </c>
      <c r="G166" s="12">
        <v>0</v>
      </c>
      <c r="H166" s="12">
        <f t="shared" si="14"/>
        <v>0</v>
      </c>
      <c r="I166" s="12">
        <v>2.81</v>
      </c>
      <c r="J166" s="12">
        <v>0</v>
      </c>
      <c r="K166" s="12">
        <f t="shared" si="19"/>
        <v>0</v>
      </c>
      <c r="L166" s="12">
        <f t="shared" si="20"/>
        <v>95</v>
      </c>
      <c r="M166" s="24">
        <f t="shared" si="17"/>
        <v>0</v>
      </c>
      <c r="N166" s="3">
        <f t="shared" si="18"/>
        <v>100</v>
      </c>
    </row>
    <row r="167" spans="1:14">
      <c r="A167" s="78"/>
      <c r="B167" s="10" t="s">
        <v>16</v>
      </c>
      <c r="C167" s="14">
        <v>1</v>
      </c>
      <c r="D167" s="15">
        <v>39639</v>
      </c>
      <c r="E167" s="14">
        <v>3</v>
      </c>
      <c r="F167" s="12">
        <v>2.72</v>
      </c>
      <c r="G167" s="12">
        <v>0</v>
      </c>
      <c r="H167" s="12">
        <f t="shared" si="14"/>
        <v>0</v>
      </c>
      <c r="I167" s="12">
        <v>2.59</v>
      </c>
      <c r="J167" s="12">
        <v>0</v>
      </c>
      <c r="K167" s="12">
        <f t="shared" si="19"/>
        <v>0</v>
      </c>
      <c r="L167" s="12">
        <f t="shared" si="20"/>
        <v>95</v>
      </c>
      <c r="M167" s="24">
        <f t="shared" si="17"/>
        <v>0</v>
      </c>
      <c r="N167" s="3">
        <f t="shared" si="18"/>
        <v>100</v>
      </c>
    </row>
    <row r="168" spans="1:14">
      <c r="A168" s="78"/>
      <c r="B168" s="10" t="s">
        <v>16</v>
      </c>
      <c r="C168" s="14">
        <v>1</v>
      </c>
      <c r="D168" s="15">
        <v>39681</v>
      </c>
      <c r="E168" s="14">
        <v>3</v>
      </c>
      <c r="F168" s="12">
        <v>1.96</v>
      </c>
      <c r="G168" s="12">
        <v>0</v>
      </c>
      <c r="H168" s="12">
        <f t="shared" si="14"/>
        <v>0</v>
      </c>
      <c r="I168" s="12">
        <v>1.87</v>
      </c>
      <c r="J168" s="12">
        <v>0</v>
      </c>
      <c r="K168" s="12">
        <f t="shared" si="19"/>
        <v>0</v>
      </c>
      <c r="L168" s="12">
        <f t="shared" si="20"/>
        <v>95</v>
      </c>
      <c r="M168" s="24">
        <f t="shared" si="17"/>
        <v>0</v>
      </c>
      <c r="N168" s="3">
        <f t="shared" si="18"/>
        <v>100</v>
      </c>
    </row>
    <row r="169" spans="1:14">
      <c r="A169" s="78"/>
      <c r="B169" s="10" t="s">
        <v>16</v>
      </c>
      <c r="C169" s="14">
        <v>1</v>
      </c>
      <c r="D169" s="15">
        <v>39723</v>
      </c>
      <c r="E169" s="14">
        <v>3</v>
      </c>
      <c r="F169" s="12">
        <v>2.1800000000000002</v>
      </c>
      <c r="G169" s="12">
        <v>0</v>
      </c>
      <c r="H169" s="12">
        <f t="shared" si="14"/>
        <v>0</v>
      </c>
      <c r="I169" s="12">
        <v>2.09</v>
      </c>
      <c r="J169" s="12">
        <v>0</v>
      </c>
      <c r="K169" s="12">
        <f t="shared" si="19"/>
        <v>0</v>
      </c>
      <c r="L169" s="12">
        <f t="shared" si="20"/>
        <v>95</v>
      </c>
      <c r="M169" s="24">
        <f t="shared" si="17"/>
        <v>0</v>
      </c>
      <c r="N169" s="3">
        <f t="shared" si="18"/>
        <v>100</v>
      </c>
    </row>
    <row r="170" spans="1:14">
      <c r="A170" s="78"/>
      <c r="B170" s="10" t="s">
        <v>49</v>
      </c>
      <c r="C170" s="14">
        <v>1</v>
      </c>
      <c r="D170" s="15">
        <v>39623</v>
      </c>
      <c r="E170" s="14">
        <v>8</v>
      </c>
      <c r="F170" s="13">
        <v>2.2599999999999998</v>
      </c>
      <c r="G170" s="13">
        <v>0</v>
      </c>
      <c r="H170" s="13">
        <f t="shared" si="14"/>
        <v>0</v>
      </c>
      <c r="I170" s="13">
        <v>2.15</v>
      </c>
      <c r="J170" s="13">
        <v>0.6</v>
      </c>
      <c r="K170" s="13">
        <f t="shared" si="19"/>
        <v>26.548672566371685</v>
      </c>
      <c r="L170" s="38">
        <f t="shared" si="20"/>
        <v>68.451327433628308</v>
      </c>
      <c r="M170" s="24">
        <f t="shared" si="17"/>
        <v>27.906976744186046</v>
      </c>
      <c r="N170" s="3">
        <f t="shared" si="18"/>
        <v>72.093023255813947</v>
      </c>
    </row>
    <row r="171" spans="1:14">
      <c r="A171" s="78"/>
      <c r="B171" s="10" t="s">
        <v>49</v>
      </c>
      <c r="C171" s="14">
        <v>1</v>
      </c>
      <c r="D171" s="15">
        <v>39636</v>
      </c>
      <c r="E171" s="14">
        <v>33</v>
      </c>
      <c r="F171" s="13">
        <v>11.38</v>
      </c>
      <c r="G171" s="13">
        <v>0</v>
      </c>
      <c r="H171" s="13">
        <f t="shared" si="14"/>
        <v>0</v>
      </c>
      <c r="I171" s="13">
        <v>11.17</v>
      </c>
      <c r="J171" s="13">
        <v>3.07</v>
      </c>
      <c r="K171" s="13">
        <f t="shared" si="19"/>
        <v>26.977152899824251</v>
      </c>
      <c r="L171" s="38">
        <f t="shared" si="20"/>
        <v>68.022847100175738</v>
      </c>
      <c r="M171" s="24">
        <f t="shared" si="17"/>
        <v>27.484333034914947</v>
      </c>
      <c r="N171" s="3">
        <f t="shared" si="18"/>
        <v>72.515666965085046</v>
      </c>
    </row>
    <row r="172" spans="1:14">
      <c r="A172" s="78"/>
      <c r="B172" s="10" t="s">
        <v>49</v>
      </c>
      <c r="C172" s="14">
        <v>1</v>
      </c>
      <c r="D172" s="15">
        <v>39672</v>
      </c>
      <c r="E172" s="14">
        <v>5</v>
      </c>
      <c r="F172" s="13">
        <v>1.1399999999999999</v>
      </c>
      <c r="G172" s="13">
        <v>0</v>
      </c>
      <c r="H172" s="13">
        <f t="shared" si="14"/>
        <v>0</v>
      </c>
      <c r="I172" s="13">
        <v>1.0900000000000001</v>
      </c>
      <c r="J172" s="13">
        <v>0</v>
      </c>
      <c r="K172" s="13">
        <f t="shared" si="19"/>
        <v>0</v>
      </c>
      <c r="L172" s="38">
        <f t="shared" si="20"/>
        <v>95</v>
      </c>
      <c r="M172" s="24">
        <f t="shared" si="17"/>
        <v>0</v>
      </c>
      <c r="N172" s="3">
        <f t="shared" si="18"/>
        <v>100</v>
      </c>
    </row>
    <row r="173" spans="1:14">
      <c r="A173" s="78"/>
      <c r="B173" s="10" t="s">
        <v>49</v>
      </c>
      <c r="C173" s="14">
        <v>1</v>
      </c>
      <c r="D173" s="15">
        <v>39683</v>
      </c>
      <c r="E173" s="14">
        <v>8</v>
      </c>
      <c r="F173" s="13">
        <v>2.06</v>
      </c>
      <c r="G173" s="13">
        <v>0</v>
      </c>
      <c r="H173" s="13">
        <f t="shared" si="14"/>
        <v>0</v>
      </c>
      <c r="I173" s="13">
        <v>1.96</v>
      </c>
      <c r="J173" s="13">
        <v>0</v>
      </c>
      <c r="K173" s="13">
        <f t="shared" si="19"/>
        <v>0</v>
      </c>
      <c r="L173" s="38">
        <f t="shared" si="20"/>
        <v>94.999999999999986</v>
      </c>
      <c r="M173" s="24">
        <f t="shared" si="17"/>
        <v>0</v>
      </c>
      <c r="N173" s="3">
        <f t="shared" si="18"/>
        <v>100</v>
      </c>
    </row>
    <row r="174" spans="1:14">
      <c r="A174" s="78"/>
      <c r="B174" s="10" t="s">
        <v>18</v>
      </c>
      <c r="C174" s="14">
        <v>1</v>
      </c>
      <c r="D174" s="15">
        <v>39604</v>
      </c>
      <c r="E174" s="14">
        <v>34</v>
      </c>
      <c r="F174" s="13">
        <v>8.57</v>
      </c>
      <c r="G174" s="13">
        <v>0</v>
      </c>
      <c r="H174" s="13">
        <f t="shared" si="14"/>
        <v>0</v>
      </c>
      <c r="I174" s="13">
        <v>8.16</v>
      </c>
      <c r="J174" s="13">
        <v>0</v>
      </c>
      <c r="K174" s="13">
        <f t="shared" si="19"/>
        <v>0</v>
      </c>
      <c r="L174" s="38">
        <f t="shared" si="20"/>
        <v>95.000000000000014</v>
      </c>
      <c r="M174" s="24">
        <f t="shared" si="17"/>
        <v>0</v>
      </c>
      <c r="N174" s="3">
        <f t="shared" si="18"/>
        <v>100</v>
      </c>
    </row>
    <row r="175" spans="1:14">
      <c r="A175" s="78"/>
      <c r="B175" s="10" t="s">
        <v>18</v>
      </c>
      <c r="C175" s="14">
        <v>1</v>
      </c>
      <c r="D175" s="15">
        <v>39641</v>
      </c>
      <c r="E175" s="14">
        <v>24</v>
      </c>
      <c r="F175" s="13">
        <v>6.4</v>
      </c>
      <c r="G175" s="13">
        <v>0</v>
      </c>
      <c r="H175" s="13">
        <f t="shared" si="14"/>
        <v>0</v>
      </c>
      <c r="I175" s="13">
        <v>6.08</v>
      </c>
      <c r="J175" s="13">
        <v>0.13439999999999999</v>
      </c>
      <c r="K175" s="13">
        <f t="shared" si="19"/>
        <v>2.0999999999999996</v>
      </c>
      <c r="L175" s="38">
        <f t="shared" si="20"/>
        <v>92.899999999999991</v>
      </c>
      <c r="M175" s="24">
        <f t="shared" si="17"/>
        <v>2.2105263157894735</v>
      </c>
      <c r="N175" s="3">
        <f t="shared" si="18"/>
        <v>97.78947368421052</v>
      </c>
    </row>
    <row r="176" spans="1:14">
      <c r="A176" s="78"/>
      <c r="B176" s="10" t="s">
        <v>18</v>
      </c>
      <c r="C176" s="14">
        <v>1</v>
      </c>
      <c r="D176" s="15">
        <v>39680</v>
      </c>
      <c r="E176" s="14">
        <v>11</v>
      </c>
      <c r="F176" s="13">
        <v>1.1299999999999999</v>
      </c>
      <c r="G176" s="13">
        <v>0</v>
      </c>
      <c r="H176" s="13">
        <f t="shared" si="14"/>
        <v>0</v>
      </c>
      <c r="I176" s="13">
        <v>1.07</v>
      </c>
      <c r="J176" s="13">
        <v>0</v>
      </c>
      <c r="K176" s="13">
        <f t="shared" si="19"/>
        <v>0</v>
      </c>
      <c r="L176" s="38">
        <f t="shared" si="20"/>
        <v>95</v>
      </c>
      <c r="M176" s="24">
        <f t="shared" si="17"/>
        <v>0</v>
      </c>
      <c r="N176" s="3">
        <f t="shared" si="18"/>
        <v>100</v>
      </c>
    </row>
    <row r="177" spans="1:14">
      <c r="A177" s="78"/>
      <c r="B177" s="10" t="s">
        <v>19</v>
      </c>
      <c r="C177" s="14">
        <v>1</v>
      </c>
      <c r="D177" s="15">
        <v>39622</v>
      </c>
      <c r="E177" s="14">
        <v>3</v>
      </c>
      <c r="F177" s="13">
        <v>3.47</v>
      </c>
      <c r="G177" s="13">
        <v>0</v>
      </c>
      <c r="H177" s="13">
        <f t="shared" si="14"/>
        <v>0</v>
      </c>
      <c r="I177" s="13">
        <v>3.3012000000000001</v>
      </c>
      <c r="J177" s="13">
        <v>0</v>
      </c>
      <c r="K177" s="13">
        <f t="shared" si="19"/>
        <v>0</v>
      </c>
      <c r="L177" s="38">
        <f t="shared" si="20"/>
        <v>94.999999999999986</v>
      </c>
      <c r="M177" s="24">
        <f t="shared" si="17"/>
        <v>0</v>
      </c>
      <c r="N177" s="3">
        <f t="shared" si="18"/>
        <v>100</v>
      </c>
    </row>
    <row r="178" spans="1:14">
      <c r="A178" s="78"/>
      <c r="B178" s="10" t="s">
        <v>19</v>
      </c>
      <c r="C178" s="14">
        <v>1</v>
      </c>
      <c r="D178" s="15">
        <v>39627</v>
      </c>
      <c r="E178" s="14">
        <v>3</v>
      </c>
      <c r="F178" s="13">
        <v>1.63</v>
      </c>
      <c r="G178" s="13">
        <v>0</v>
      </c>
      <c r="H178" s="13">
        <f t="shared" si="14"/>
        <v>0</v>
      </c>
      <c r="I178" s="13">
        <v>1.5516000000000001</v>
      </c>
      <c r="J178" s="13">
        <v>0</v>
      </c>
      <c r="K178" s="13">
        <f t="shared" si="19"/>
        <v>0</v>
      </c>
      <c r="L178" s="38">
        <f t="shared" si="20"/>
        <v>94.999999999999986</v>
      </c>
      <c r="M178" s="24">
        <f t="shared" si="17"/>
        <v>0</v>
      </c>
      <c r="N178" s="3">
        <f t="shared" si="18"/>
        <v>100</v>
      </c>
    </row>
    <row r="179" spans="1:14">
      <c r="A179" s="78"/>
      <c r="B179" s="10" t="s">
        <v>19</v>
      </c>
      <c r="C179" s="14">
        <v>1</v>
      </c>
      <c r="D179" s="15">
        <v>39633</v>
      </c>
      <c r="E179" s="14">
        <v>3</v>
      </c>
      <c r="F179" s="13">
        <v>1.2</v>
      </c>
      <c r="G179" s="13">
        <v>0</v>
      </c>
      <c r="H179" s="13">
        <f t="shared" si="14"/>
        <v>0</v>
      </c>
      <c r="I179" s="13">
        <v>1.1399999999999999</v>
      </c>
      <c r="J179" s="13">
        <v>0</v>
      </c>
      <c r="K179" s="13">
        <f t="shared" si="19"/>
        <v>0</v>
      </c>
      <c r="L179" s="38">
        <f t="shared" si="20"/>
        <v>94.999999999999986</v>
      </c>
      <c r="M179" s="24">
        <f t="shared" si="17"/>
        <v>0</v>
      </c>
      <c r="N179" s="3">
        <f t="shared" si="18"/>
        <v>100</v>
      </c>
    </row>
    <row r="180" spans="1:14">
      <c r="A180" s="78"/>
      <c r="B180" s="10" t="s">
        <v>19</v>
      </c>
      <c r="C180" s="14">
        <v>1</v>
      </c>
      <c r="D180" s="15">
        <v>39639</v>
      </c>
      <c r="E180" s="14">
        <v>3</v>
      </c>
      <c r="F180" s="13">
        <v>3.09</v>
      </c>
      <c r="G180" s="13">
        <v>0</v>
      </c>
      <c r="H180" s="13">
        <f t="shared" si="14"/>
        <v>0</v>
      </c>
      <c r="I180" s="13">
        <v>2.9304000000000001</v>
      </c>
      <c r="J180" s="13">
        <v>0</v>
      </c>
      <c r="K180" s="13">
        <f t="shared" si="19"/>
        <v>0</v>
      </c>
      <c r="L180" s="38">
        <f t="shared" si="20"/>
        <v>94.999999999999986</v>
      </c>
      <c r="M180" s="24">
        <f t="shared" si="17"/>
        <v>0</v>
      </c>
      <c r="N180" s="3">
        <f t="shared" si="18"/>
        <v>100</v>
      </c>
    </row>
    <row r="181" spans="1:14">
      <c r="A181" s="78"/>
      <c r="B181" s="10" t="s">
        <v>19</v>
      </c>
      <c r="C181" s="14">
        <v>1</v>
      </c>
      <c r="D181" s="15">
        <v>39657</v>
      </c>
      <c r="E181" s="14">
        <v>3</v>
      </c>
      <c r="F181" s="13">
        <v>2.0699999999999998</v>
      </c>
      <c r="G181" s="13">
        <v>0</v>
      </c>
      <c r="H181" s="13">
        <f t="shared" si="14"/>
        <v>0</v>
      </c>
      <c r="I181" s="13">
        <v>1.97</v>
      </c>
      <c r="J181" s="13">
        <v>0</v>
      </c>
      <c r="K181" s="13">
        <f t="shared" si="19"/>
        <v>0</v>
      </c>
      <c r="L181" s="38">
        <f t="shared" si="20"/>
        <v>95</v>
      </c>
      <c r="M181" s="24">
        <f t="shared" si="17"/>
        <v>0</v>
      </c>
      <c r="N181" s="3">
        <f t="shared" si="18"/>
        <v>100</v>
      </c>
    </row>
    <row r="182" spans="1:14">
      <c r="A182" s="78"/>
      <c r="B182" s="10" t="s">
        <v>19</v>
      </c>
      <c r="C182" s="14">
        <v>1</v>
      </c>
      <c r="D182" s="15">
        <v>39686</v>
      </c>
      <c r="E182" s="14">
        <v>3</v>
      </c>
      <c r="F182" s="13">
        <v>2.36</v>
      </c>
      <c r="G182" s="13">
        <v>0</v>
      </c>
      <c r="H182" s="13">
        <f t="shared" si="14"/>
        <v>0</v>
      </c>
      <c r="I182" s="13">
        <v>2.2391999999999999</v>
      </c>
      <c r="J182" s="13">
        <v>0</v>
      </c>
      <c r="K182" s="13">
        <f t="shared" si="19"/>
        <v>0</v>
      </c>
      <c r="L182" s="38">
        <f t="shared" si="20"/>
        <v>95</v>
      </c>
      <c r="M182" s="24">
        <f t="shared" si="17"/>
        <v>0</v>
      </c>
      <c r="N182" s="3">
        <f t="shared" si="18"/>
        <v>100</v>
      </c>
    </row>
    <row r="183" spans="1:14">
      <c r="A183" s="78"/>
      <c r="B183" s="10" t="s">
        <v>19</v>
      </c>
      <c r="C183" s="14">
        <v>1</v>
      </c>
      <c r="D183" s="15">
        <v>39725</v>
      </c>
      <c r="E183" s="14">
        <v>3</v>
      </c>
      <c r="F183" s="13">
        <v>2.71</v>
      </c>
      <c r="G183" s="13">
        <v>0</v>
      </c>
      <c r="H183" s="13">
        <f t="shared" si="14"/>
        <v>0</v>
      </c>
      <c r="I183" s="13">
        <v>2.5739999999999998</v>
      </c>
      <c r="J183" s="13">
        <v>0</v>
      </c>
      <c r="K183" s="13">
        <f t="shared" si="19"/>
        <v>0</v>
      </c>
      <c r="L183" s="38">
        <f t="shared" si="20"/>
        <v>95</v>
      </c>
      <c r="M183" s="24">
        <f t="shared" si="17"/>
        <v>0</v>
      </c>
      <c r="N183" s="3">
        <f t="shared" si="18"/>
        <v>100</v>
      </c>
    </row>
    <row r="184" spans="1:14">
      <c r="A184" s="78"/>
      <c r="B184" s="10" t="s">
        <v>25</v>
      </c>
      <c r="C184" s="14" t="s">
        <v>17</v>
      </c>
      <c r="D184" s="15">
        <v>39611</v>
      </c>
      <c r="E184" s="14">
        <v>3</v>
      </c>
      <c r="F184" s="13">
        <v>2.87</v>
      </c>
      <c r="G184" s="13">
        <v>0</v>
      </c>
      <c r="H184" s="13">
        <f t="shared" si="14"/>
        <v>0</v>
      </c>
      <c r="I184" s="13">
        <v>2.73</v>
      </c>
      <c r="J184" s="13">
        <f>AVERAGE(0,0.18)</f>
        <v>0.09</v>
      </c>
      <c r="K184" s="13">
        <f t="shared" si="19"/>
        <v>3.1358885017421603</v>
      </c>
      <c r="L184" s="38">
        <f t="shared" si="20"/>
        <v>91.864111498257842</v>
      </c>
      <c r="M184" s="24">
        <f t="shared" si="17"/>
        <v>3.296703296703297</v>
      </c>
      <c r="N184" s="3">
        <f t="shared" si="18"/>
        <v>96.703296703296701</v>
      </c>
    </row>
    <row r="185" spans="1:14">
      <c r="A185" s="78"/>
      <c r="B185" s="10" t="s">
        <v>25</v>
      </c>
      <c r="C185" s="14" t="s">
        <v>17</v>
      </c>
      <c r="D185" s="15">
        <v>39617</v>
      </c>
      <c r="E185" s="14">
        <v>3</v>
      </c>
      <c r="F185" s="13">
        <v>1.92</v>
      </c>
      <c r="G185" s="13">
        <v>0</v>
      </c>
      <c r="H185" s="13">
        <f t="shared" ref="H185:H258" si="21">100*G185/F185</f>
        <v>0</v>
      </c>
      <c r="I185" s="13">
        <v>1.82</v>
      </c>
      <c r="J185" s="13">
        <f>(0.82+0.86)/2</f>
        <v>0.84</v>
      </c>
      <c r="K185" s="13">
        <f t="shared" si="19"/>
        <v>43.75</v>
      </c>
      <c r="L185" s="38">
        <f t="shared" si="20"/>
        <v>51.25</v>
      </c>
      <c r="M185" s="24">
        <f t="shared" si="17"/>
        <v>46.153846153846153</v>
      </c>
      <c r="N185" s="3">
        <f t="shared" si="18"/>
        <v>53.846153846153854</v>
      </c>
    </row>
    <row r="186" spans="1:14">
      <c r="A186" s="78"/>
      <c r="B186" s="10" t="s">
        <v>25</v>
      </c>
      <c r="C186" s="14" t="s">
        <v>17</v>
      </c>
      <c r="D186" s="15">
        <v>39632</v>
      </c>
      <c r="E186" s="14">
        <v>3</v>
      </c>
      <c r="F186" s="13">
        <v>3.06</v>
      </c>
      <c r="G186" s="13">
        <v>0</v>
      </c>
      <c r="H186" s="13">
        <f t="shared" si="21"/>
        <v>0</v>
      </c>
      <c r="I186" s="13">
        <v>2.91</v>
      </c>
      <c r="J186" s="13">
        <v>0</v>
      </c>
      <c r="K186" s="13">
        <f t="shared" si="19"/>
        <v>0</v>
      </c>
      <c r="L186" s="38">
        <f t="shared" si="20"/>
        <v>95</v>
      </c>
      <c r="M186" s="24">
        <f t="shared" si="17"/>
        <v>0</v>
      </c>
      <c r="N186" s="3">
        <f t="shared" si="18"/>
        <v>100</v>
      </c>
    </row>
    <row r="187" spans="1:14">
      <c r="A187" s="78"/>
      <c r="B187" s="10" t="s">
        <v>25</v>
      </c>
      <c r="C187" s="14" t="s">
        <v>17</v>
      </c>
      <c r="D187" s="15">
        <v>39657</v>
      </c>
      <c r="E187" s="14">
        <v>3</v>
      </c>
      <c r="F187" s="13">
        <v>2.4868144690781797</v>
      </c>
      <c r="G187" s="13">
        <v>0</v>
      </c>
      <c r="H187" s="13">
        <f t="shared" si="21"/>
        <v>0</v>
      </c>
      <c r="I187" s="13">
        <v>2.36</v>
      </c>
      <c r="J187" s="13">
        <v>0</v>
      </c>
      <c r="K187" s="13">
        <f t="shared" si="19"/>
        <v>0</v>
      </c>
      <c r="L187" s="38">
        <f t="shared" si="20"/>
        <v>95</v>
      </c>
      <c r="M187" s="24">
        <f t="shared" si="17"/>
        <v>0</v>
      </c>
      <c r="N187" s="3">
        <f t="shared" si="18"/>
        <v>100</v>
      </c>
    </row>
    <row r="188" spans="1:14">
      <c r="A188" s="78"/>
      <c r="B188" s="10" t="s">
        <v>25</v>
      </c>
      <c r="C188" s="14">
        <v>1</v>
      </c>
      <c r="D188" s="15">
        <v>39663</v>
      </c>
      <c r="E188" s="14">
        <v>3</v>
      </c>
      <c r="F188" s="13">
        <v>2.5321218599679316</v>
      </c>
      <c r="G188" s="13">
        <v>0</v>
      </c>
      <c r="H188" s="13">
        <f t="shared" si="21"/>
        <v>0</v>
      </c>
      <c r="I188" s="13">
        <v>2.4</v>
      </c>
      <c r="J188" s="13">
        <v>0</v>
      </c>
      <c r="K188" s="13">
        <f t="shared" si="19"/>
        <v>0</v>
      </c>
      <c r="L188" s="38">
        <f t="shared" si="20"/>
        <v>94.999999999999986</v>
      </c>
      <c r="M188" s="24">
        <f t="shared" si="17"/>
        <v>0</v>
      </c>
      <c r="N188" s="3">
        <f t="shared" si="18"/>
        <v>100</v>
      </c>
    </row>
    <row r="189" spans="1:14">
      <c r="A189" s="78"/>
      <c r="B189" s="10" t="s">
        <v>25</v>
      </c>
      <c r="C189" s="14">
        <v>2</v>
      </c>
      <c r="D189" s="15">
        <v>39670</v>
      </c>
      <c r="E189" s="14">
        <v>3</v>
      </c>
      <c r="F189" s="13">
        <v>3.3479768786127169</v>
      </c>
      <c r="G189" s="13">
        <v>0</v>
      </c>
      <c r="H189" s="13">
        <f t="shared" si="21"/>
        <v>0</v>
      </c>
      <c r="I189" s="13">
        <v>3.18</v>
      </c>
      <c r="J189" s="13">
        <v>0.27</v>
      </c>
      <c r="K189" s="13">
        <f t="shared" si="19"/>
        <v>8.0645718232044192</v>
      </c>
      <c r="L189" s="38">
        <f t="shared" si="20"/>
        <v>86.935428176795568</v>
      </c>
      <c r="M189" s="24">
        <f t="shared" si="17"/>
        <v>8.4905660377358494</v>
      </c>
      <c r="N189" s="3">
        <f t="shared" si="18"/>
        <v>91.509433962264154</v>
      </c>
    </row>
    <row r="190" spans="1:14">
      <c r="A190" s="78"/>
      <c r="B190" s="10" t="s">
        <v>25</v>
      </c>
      <c r="C190" s="14" t="s">
        <v>17</v>
      </c>
      <c r="D190" s="15">
        <v>39701</v>
      </c>
      <c r="E190" s="14">
        <v>2</v>
      </c>
      <c r="F190" s="13">
        <v>2.3915985997666276</v>
      </c>
      <c r="G190" s="13">
        <v>0</v>
      </c>
      <c r="H190" s="13">
        <f t="shared" si="21"/>
        <v>0</v>
      </c>
      <c r="I190" s="13">
        <v>2.27</v>
      </c>
      <c r="J190" s="13">
        <v>0</v>
      </c>
      <c r="K190" s="13">
        <f t="shared" si="19"/>
        <v>0</v>
      </c>
      <c r="L190" s="38">
        <f t="shared" si="20"/>
        <v>95</v>
      </c>
      <c r="M190" s="24">
        <f t="shared" si="17"/>
        <v>0</v>
      </c>
      <c r="N190" s="3">
        <f t="shared" si="18"/>
        <v>100</v>
      </c>
    </row>
    <row r="191" spans="1:14">
      <c r="A191" s="78"/>
      <c r="B191" s="10" t="s">
        <v>25</v>
      </c>
      <c r="C191" s="14">
        <v>2</v>
      </c>
      <c r="D191" s="15">
        <v>39723</v>
      </c>
      <c r="E191" s="14">
        <v>3</v>
      </c>
      <c r="F191" s="13">
        <v>1.7880539499036607</v>
      </c>
      <c r="G191" s="13">
        <v>0</v>
      </c>
      <c r="H191" s="13">
        <f t="shared" si="21"/>
        <v>0</v>
      </c>
      <c r="I191" s="13">
        <v>1.7</v>
      </c>
      <c r="J191" s="13">
        <v>0</v>
      </c>
      <c r="K191" s="13">
        <f t="shared" si="19"/>
        <v>0</v>
      </c>
      <c r="L191" s="38">
        <f t="shared" si="20"/>
        <v>95</v>
      </c>
      <c r="M191" s="24">
        <f t="shared" si="17"/>
        <v>0</v>
      </c>
      <c r="N191" s="3">
        <f t="shared" si="18"/>
        <v>100</v>
      </c>
    </row>
    <row r="192" spans="1:14">
      <c r="A192" s="78"/>
      <c r="B192" s="10" t="s">
        <v>26</v>
      </c>
      <c r="C192" s="14">
        <v>1</v>
      </c>
      <c r="D192" s="15">
        <v>39610</v>
      </c>
      <c r="E192" s="14">
        <v>3</v>
      </c>
      <c r="F192" s="13">
        <v>1.72</v>
      </c>
      <c r="G192" s="13">
        <v>0</v>
      </c>
      <c r="H192" s="13">
        <f t="shared" si="21"/>
        <v>0</v>
      </c>
      <c r="I192" s="13">
        <v>1.63</v>
      </c>
      <c r="J192" s="13">
        <v>0</v>
      </c>
      <c r="K192" s="13">
        <f t="shared" si="19"/>
        <v>0</v>
      </c>
      <c r="L192" s="38">
        <f t="shared" si="20"/>
        <v>94.999999999999986</v>
      </c>
      <c r="M192" s="24">
        <f t="shared" si="17"/>
        <v>0</v>
      </c>
      <c r="N192" s="3">
        <f t="shared" si="18"/>
        <v>100</v>
      </c>
    </row>
    <row r="193" spans="1:14">
      <c r="A193" s="78"/>
      <c r="B193" s="10" t="s">
        <v>26</v>
      </c>
      <c r="C193" s="14">
        <v>1</v>
      </c>
      <c r="D193" s="15">
        <v>39615</v>
      </c>
      <c r="E193" s="14">
        <v>3</v>
      </c>
      <c r="F193" s="13">
        <v>1.2</v>
      </c>
      <c r="G193" s="13">
        <v>0</v>
      </c>
      <c r="H193" s="13">
        <f t="shared" si="21"/>
        <v>0</v>
      </c>
      <c r="I193" s="13">
        <v>1.1399999999999999</v>
      </c>
      <c r="J193" s="13">
        <v>0</v>
      </c>
      <c r="K193" s="13">
        <f t="shared" si="19"/>
        <v>0</v>
      </c>
      <c r="L193" s="38">
        <f t="shared" si="20"/>
        <v>94.999999999999986</v>
      </c>
      <c r="M193" s="24">
        <f t="shared" si="17"/>
        <v>0</v>
      </c>
      <c r="N193" s="3">
        <f t="shared" si="18"/>
        <v>100</v>
      </c>
    </row>
    <row r="194" spans="1:14">
      <c r="A194" s="78"/>
      <c r="B194" s="10" t="s">
        <v>26</v>
      </c>
      <c r="C194" s="14">
        <v>1</v>
      </c>
      <c r="D194" s="15">
        <v>39641</v>
      </c>
      <c r="E194" s="14">
        <v>3</v>
      </c>
      <c r="F194" s="13">
        <v>3.87</v>
      </c>
      <c r="G194" s="13">
        <v>0</v>
      </c>
      <c r="H194" s="13">
        <f t="shared" si="21"/>
        <v>0</v>
      </c>
      <c r="I194" s="13">
        <v>3.68</v>
      </c>
      <c r="J194" s="13">
        <v>0</v>
      </c>
      <c r="K194" s="13">
        <f t="shared" si="19"/>
        <v>0</v>
      </c>
      <c r="L194" s="38">
        <f t="shared" si="20"/>
        <v>94.999999999999986</v>
      </c>
      <c r="M194" s="24">
        <f t="shared" si="17"/>
        <v>0</v>
      </c>
      <c r="N194" s="3">
        <f t="shared" si="18"/>
        <v>100</v>
      </c>
    </row>
    <row r="195" spans="1:14">
      <c r="A195" s="78"/>
      <c r="B195" s="10" t="s">
        <v>26</v>
      </c>
      <c r="C195" s="14">
        <v>1</v>
      </c>
      <c r="D195" s="15">
        <v>39646</v>
      </c>
      <c r="E195" s="14">
        <v>3</v>
      </c>
      <c r="F195" s="13">
        <v>1.83</v>
      </c>
      <c r="G195" s="13">
        <v>0</v>
      </c>
      <c r="H195" s="13">
        <f t="shared" si="21"/>
        <v>0</v>
      </c>
      <c r="I195" s="13">
        <v>1.74</v>
      </c>
      <c r="J195" s="13">
        <v>0.27</v>
      </c>
      <c r="K195" s="13">
        <f t="shared" si="19"/>
        <v>14.754098360655737</v>
      </c>
      <c r="L195" s="38">
        <f t="shared" si="20"/>
        <v>80.245901639344254</v>
      </c>
      <c r="M195" s="24">
        <f t="shared" si="17"/>
        <v>15.517241379310345</v>
      </c>
      <c r="N195" s="3">
        <f t="shared" si="18"/>
        <v>84.482758620689651</v>
      </c>
    </row>
    <row r="196" spans="1:14">
      <c r="A196" s="78"/>
      <c r="B196" s="42" t="s">
        <v>26</v>
      </c>
      <c r="C196" s="3">
        <v>1</v>
      </c>
      <c r="D196" s="3">
        <v>39655</v>
      </c>
      <c r="E196" s="3">
        <v>3</v>
      </c>
      <c r="F196" s="12">
        <v>1.77</v>
      </c>
      <c r="G196" s="12">
        <v>0</v>
      </c>
      <c r="H196" s="13">
        <f t="shared" si="21"/>
        <v>0</v>
      </c>
      <c r="I196" s="12">
        <v>1.68</v>
      </c>
      <c r="J196" s="12">
        <v>0</v>
      </c>
      <c r="K196" s="12">
        <f t="shared" si="19"/>
        <v>0</v>
      </c>
      <c r="L196" s="38">
        <f t="shared" si="20"/>
        <v>95</v>
      </c>
      <c r="M196" s="24">
        <f t="shared" ref="M196:M259" si="22">J196/I196*100</f>
        <v>0</v>
      </c>
      <c r="N196" s="3">
        <f t="shared" ref="N196:N259" si="23">(I196-J196)/I196*100</f>
        <v>100</v>
      </c>
    </row>
    <row r="197" spans="1:14">
      <c r="A197" s="78"/>
      <c r="B197" s="42" t="s">
        <v>26</v>
      </c>
      <c r="C197" s="3">
        <v>1</v>
      </c>
      <c r="D197" s="3">
        <v>39676</v>
      </c>
      <c r="E197" s="3">
        <v>3</v>
      </c>
      <c r="F197" s="12">
        <v>3.7</v>
      </c>
      <c r="G197" s="12">
        <v>0</v>
      </c>
      <c r="H197" s="13">
        <f t="shared" si="21"/>
        <v>0</v>
      </c>
      <c r="I197" s="12">
        <v>3.52</v>
      </c>
      <c r="J197" s="12">
        <v>0.13</v>
      </c>
      <c r="K197" s="12">
        <f t="shared" si="19"/>
        <v>3.5135135135135132</v>
      </c>
      <c r="L197" s="38">
        <f t="shared" si="20"/>
        <v>91.486486486486484</v>
      </c>
      <c r="M197" s="24">
        <f t="shared" si="22"/>
        <v>3.6931818181818183</v>
      </c>
      <c r="N197" s="3">
        <f t="shared" si="23"/>
        <v>96.306818181818187</v>
      </c>
    </row>
    <row r="198" spans="1:14">
      <c r="A198" s="78"/>
      <c r="B198" s="42" t="s">
        <v>26</v>
      </c>
      <c r="C198" s="3">
        <v>1</v>
      </c>
      <c r="D198" s="3">
        <v>39680</v>
      </c>
      <c r="E198" s="3">
        <v>3</v>
      </c>
      <c r="F198" s="12">
        <v>1.99</v>
      </c>
      <c r="G198" s="12">
        <v>0</v>
      </c>
      <c r="H198" s="13">
        <f t="shared" si="21"/>
        <v>0</v>
      </c>
      <c r="I198" s="12">
        <v>1.8935999999999999</v>
      </c>
      <c r="J198" s="12">
        <v>1.23</v>
      </c>
      <c r="K198" s="12">
        <f t="shared" si="19"/>
        <v>61.809045226130657</v>
      </c>
      <c r="L198" s="38">
        <f t="shared" si="20"/>
        <v>33.190954773869336</v>
      </c>
      <c r="M198" s="24">
        <f t="shared" si="22"/>
        <v>64.955640050697085</v>
      </c>
      <c r="N198" s="3">
        <f t="shared" si="23"/>
        <v>35.044359949302915</v>
      </c>
    </row>
    <row r="199" spans="1:14">
      <c r="A199" s="78"/>
      <c r="B199" s="42" t="s">
        <v>27</v>
      </c>
      <c r="C199" s="3">
        <v>1</v>
      </c>
      <c r="D199" s="3">
        <v>39615</v>
      </c>
      <c r="E199" s="3">
        <v>3</v>
      </c>
      <c r="F199" s="12">
        <v>1.19</v>
      </c>
      <c r="G199" s="12">
        <v>0</v>
      </c>
      <c r="H199" s="12">
        <f t="shared" si="21"/>
        <v>0</v>
      </c>
      <c r="I199" s="12">
        <v>1.1299999999999999</v>
      </c>
      <c r="J199" s="12">
        <v>0</v>
      </c>
      <c r="K199" s="12">
        <f t="shared" si="19"/>
        <v>0</v>
      </c>
      <c r="L199" s="38">
        <f t="shared" si="20"/>
        <v>94.999999999999986</v>
      </c>
      <c r="M199" s="24">
        <f t="shared" si="22"/>
        <v>0</v>
      </c>
      <c r="N199" s="3">
        <f t="shared" si="23"/>
        <v>100</v>
      </c>
    </row>
    <row r="200" spans="1:14">
      <c r="A200" s="78"/>
      <c r="B200" s="42" t="s">
        <v>27</v>
      </c>
      <c r="C200" s="3">
        <v>1</v>
      </c>
      <c r="D200" s="3">
        <v>39631</v>
      </c>
      <c r="E200" s="3">
        <v>3</v>
      </c>
      <c r="F200" s="12">
        <v>3.37</v>
      </c>
      <c r="G200" s="12">
        <v>0</v>
      </c>
      <c r="H200" s="12">
        <f t="shared" si="21"/>
        <v>0</v>
      </c>
      <c r="I200" s="12">
        <v>3.2</v>
      </c>
      <c r="J200" s="12">
        <v>0</v>
      </c>
      <c r="K200" s="12">
        <f t="shared" si="19"/>
        <v>0</v>
      </c>
      <c r="L200" s="38">
        <f t="shared" si="20"/>
        <v>94.999999999999986</v>
      </c>
      <c r="M200" s="24">
        <f t="shared" si="22"/>
        <v>0</v>
      </c>
      <c r="N200" s="3">
        <f t="shared" si="23"/>
        <v>100</v>
      </c>
    </row>
    <row r="201" spans="1:14">
      <c r="A201" s="78"/>
      <c r="B201" s="42" t="s">
        <v>27</v>
      </c>
      <c r="C201" s="3">
        <v>1</v>
      </c>
      <c r="D201" s="3">
        <v>39636</v>
      </c>
      <c r="E201" s="3">
        <v>3</v>
      </c>
      <c r="F201" s="12">
        <v>3.41</v>
      </c>
      <c r="G201" s="12">
        <v>0</v>
      </c>
      <c r="H201" s="12">
        <f t="shared" si="21"/>
        <v>0</v>
      </c>
      <c r="I201" s="12">
        <v>3.24</v>
      </c>
      <c r="J201" s="12">
        <v>0.25</v>
      </c>
      <c r="K201" s="12">
        <f t="shared" si="19"/>
        <v>7.3313782991202343</v>
      </c>
      <c r="L201" s="38">
        <f t="shared" si="20"/>
        <v>87.668621700879754</v>
      </c>
      <c r="M201" s="24">
        <f t="shared" si="22"/>
        <v>7.716049382716049</v>
      </c>
      <c r="N201" s="3">
        <f t="shared" si="23"/>
        <v>92.283950617283949</v>
      </c>
    </row>
    <row r="202" spans="1:14">
      <c r="A202" s="78"/>
      <c r="B202" s="42" t="s">
        <v>27</v>
      </c>
      <c r="C202" s="3">
        <v>1</v>
      </c>
      <c r="D202" s="3">
        <v>39646</v>
      </c>
      <c r="E202" s="3">
        <v>3</v>
      </c>
      <c r="F202" s="12">
        <v>1.81</v>
      </c>
      <c r="G202" s="10">
        <v>0</v>
      </c>
      <c r="H202" s="12">
        <f t="shared" si="21"/>
        <v>0</v>
      </c>
      <c r="I202" s="12">
        <v>1.72</v>
      </c>
      <c r="J202" s="12">
        <v>0</v>
      </c>
      <c r="K202" s="12">
        <f t="shared" si="19"/>
        <v>0</v>
      </c>
      <c r="L202" s="38">
        <f t="shared" si="20"/>
        <v>94.999999999999986</v>
      </c>
      <c r="M202" s="24">
        <f t="shared" si="22"/>
        <v>0</v>
      </c>
      <c r="N202" s="3">
        <f t="shared" si="23"/>
        <v>100</v>
      </c>
    </row>
    <row r="203" spans="1:14">
      <c r="A203" s="78"/>
      <c r="B203" s="10" t="s">
        <v>27</v>
      </c>
      <c r="C203" s="14">
        <v>1</v>
      </c>
      <c r="D203" s="15">
        <v>39655</v>
      </c>
      <c r="E203" s="14">
        <v>3</v>
      </c>
      <c r="F203" s="13">
        <v>1.75</v>
      </c>
      <c r="G203" s="13">
        <v>0</v>
      </c>
      <c r="H203" s="12">
        <f t="shared" si="21"/>
        <v>0</v>
      </c>
      <c r="I203" s="13">
        <v>1.66</v>
      </c>
      <c r="J203" s="13">
        <v>0</v>
      </c>
      <c r="K203" s="13">
        <f t="shared" si="19"/>
        <v>0</v>
      </c>
      <c r="L203" s="38">
        <f t="shared" si="20"/>
        <v>95</v>
      </c>
      <c r="M203" s="24">
        <f t="shared" si="22"/>
        <v>0</v>
      </c>
      <c r="N203" s="3">
        <f t="shared" si="23"/>
        <v>100</v>
      </c>
    </row>
    <row r="204" spans="1:14">
      <c r="A204" s="78"/>
      <c r="B204" s="10" t="s">
        <v>27</v>
      </c>
      <c r="C204" s="14">
        <v>1</v>
      </c>
      <c r="D204" s="15">
        <v>39662</v>
      </c>
      <c r="E204" s="14">
        <v>3</v>
      </c>
      <c r="F204" s="13">
        <v>1.73</v>
      </c>
      <c r="G204" s="13">
        <v>0</v>
      </c>
      <c r="H204" s="12">
        <f t="shared" si="21"/>
        <v>0</v>
      </c>
      <c r="I204" s="13">
        <v>1.65</v>
      </c>
      <c r="J204" s="13">
        <v>0</v>
      </c>
      <c r="K204" s="13">
        <f t="shared" si="19"/>
        <v>0</v>
      </c>
      <c r="L204" s="38">
        <f t="shared" si="20"/>
        <v>95</v>
      </c>
      <c r="M204" s="24">
        <f t="shared" si="22"/>
        <v>0</v>
      </c>
      <c r="N204" s="3">
        <f t="shared" si="23"/>
        <v>100</v>
      </c>
    </row>
    <row r="205" spans="1:14">
      <c r="A205" s="78"/>
      <c r="B205" s="10" t="s">
        <v>27</v>
      </c>
      <c r="C205" s="14">
        <v>1</v>
      </c>
      <c r="D205" s="15">
        <v>39669</v>
      </c>
      <c r="E205" s="14">
        <v>3</v>
      </c>
      <c r="F205" s="13">
        <v>1.66</v>
      </c>
      <c r="G205" s="13">
        <v>0</v>
      </c>
      <c r="H205" s="12">
        <f t="shared" si="21"/>
        <v>0</v>
      </c>
      <c r="I205" s="13">
        <v>1.58</v>
      </c>
      <c r="J205" s="13">
        <v>0</v>
      </c>
      <c r="K205" s="13">
        <f t="shared" si="19"/>
        <v>0</v>
      </c>
      <c r="L205" s="38">
        <f t="shared" si="20"/>
        <v>95</v>
      </c>
      <c r="M205" s="24">
        <f t="shared" si="22"/>
        <v>0</v>
      </c>
      <c r="N205" s="3">
        <f t="shared" si="23"/>
        <v>100</v>
      </c>
    </row>
    <row r="206" spans="1:14">
      <c r="A206" s="78"/>
      <c r="B206" s="10" t="s">
        <v>27</v>
      </c>
      <c r="C206" s="14">
        <v>1</v>
      </c>
      <c r="D206" s="15">
        <v>39680</v>
      </c>
      <c r="E206" s="14">
        <v>3</v>
      </c>
      <c r="F206" s="13">
        <v>1.97</v>
      </c>
      <c r="G206" s="13">
        <v>0</v>
      </c>
      <c r="H206" s="12">
        <f t="shared" si="21"/>
        <v>0</v>
      </c>
      <c r="I206" s="13">
        <v>1.88</v>
      </c>
      <c r="J206" s="13">
        <v>0</v>
      </c>
      <c r="K206" s="13">
        <f t="shared" si="19"/>
        <v>0</v>
      </c>
      <c r="L206" s="38">
        <f t="shared" si="20"/>
        <v>95</v>
      </c>
      <c r="M206" s="24">
        <f t="shared" si="22"/>
        <v>0</v>
      </c>
      <c r="N206" s="3">
        <f t="shared" si="23"/>
        <v>100</v>
      </c>
    </row>
    <row r="207" spans="1:14">
      <c r="A207" s="78"/>
      <c r="B207" s="10" t="s">
        <v>27</v>
      </c>
      <c r="C207" s="14">
        <v>1</v>
      </c>
      <c r="D207" s="15">
        <v>39720</v>
      </c>
      <c r="E207" s="14">
        <v>3</v>
      </c>
      <c r="F207" s="13">
        <v>1.68</v>
      </c>
      <c r="G207" s="13">
        <v>0</v>
      </c>
      <c r="H207" s="12">
        <f t="shared" si="21"/>
        <v>0</v>
      </c>
      <c r="I207" s="13">
        <v>1.6</v>
      </c>
      <c r="J207" s="13">
        <v>0</v>
      </c>
      <c r="K207" s="13">
        <f t="shared" si="19"/>
        <v>0</v>
      </c>
      <c r="L207" s="38">
        <f t="shared" si="20"/>
        <v>95</v>
      </c>
      <c r="M207" s="24">
        <f t="shared" si="22"/>
        <v>0</v>
      </c>
      <c r="N207" s="3">
        <f t="shared" si="23"/>
        <v>100</v>
      </c>
    </row>
    <row r="208" spans="1:14">
      <c r="A208" s="78"/>
      <c r="B208" s="10" t="s">
        <v>28</v>
      </c>
      <c r="C208" s="14">
        <v>1</v>
      </c>
      <c r="D208" s="15">
        <v>39610</v>
      </c>
      <c r="E208" s="14">
        <v>3</v>
      </c>
      <c r="F208" s="13">
        <v>1.69</v>
      </c>
      <c r="G208" s="13">
        <v>0</v>
      </c>
      <c r="H208" s="13">
        <f t="shared" si="21"/>
        <v>0</v>
      </c>
      <c r="I208" s="13">
        <v>1.6</v>
      </c>
      <c r="J208" s="13">
        <v>0</v>
      </c>
      <c r="K208" s="13">
        <f t="shared" si="19"/>
        <v>0</v>
      </c>
      <c r="L208" s="38">
        <f t="shared" si="20"/>
        <v>95</v>
      </c>
      <c r="M208" s="24">
        <f t="shared" si="22"/>
        <v>0</v>
      </c>
      <c r="N208" s="3">
        <f t="shared" si="23"/>
        <v>100</v>
      </c>
    </row>
    <row r="209" spans="1:14">
      <c r="A209" s="78"/>
      <c r="B209" s="10" t="s">
        <v>28</v>
      </c>
      <c r="C209" s="14">
        <v>1</v>
      </c>
      <c r="D209" s="15">
        <v>39615</v>
      </c>
      <c r="E209" s="14">
        <v>3</v>
      </c>
      <c r="F209" s="13">
        <v>1.18</v>
      </c>
      <c r="G209" s="13">
        <v>0</v>
      </c>
      <c r="H209" s="13">
        <f t="shared" si="21"/>
        <v>0</v>
      </c>
      <c r="I209" s="13">
        <v>1.1200000000000001</v>
      </c>
      <c r="J209" s="13">
        <v>0</v>
      </c>
      <c r="K209" s="13">
        <f t="shared" si="19"/>
        <v>0</v>
      </c>
      <c r="L209" s="38">
        <f t="shared" si="20"/>
        <v>95</v>
      </c>
      <c r="M209" s="24">
        <f t="shared" si="22"/>
        <v>0</v>
      </c>
      <c r="N209" s="3">
        <f t="shared" si="23"/>
        <v>100</v>
      </c>
    </row>
    <row r="210" spans="1:14">
      <c r="A210" s="78"/>
      <c r="B210" s="10" t="s">
        <v>28</v>
      </c>
      <c r="C210" s="14">
        <v>1</v>
      </c>
      <c r="D210" s="15">
        <v>39683</v>
      </c>
      <c r="E210" s="14">
        <v>3</v>
      </c>
      <c r="F210" s="13">
        <v>1.69</v>
      </c>
      <c r="G210" s="13">
        <v>0</v>
      </c>
      <c r="H210" s="13">
        <f t="shared" si="21"/>
        <v>0</v>
      </c>
      <c r="I210" s="13">
        <v>1.6</v>
      </c>
      <c r="J210" s="13">
        <v>0</v>
      </c>
      <c r="K210" s="13">
        <f t="shared" si="19"/>
        <v>0</v>
      </c>
      <c r="L210" s="38">
        <f t="shared" si="20"/>
        <v>95</v>
      </c>
      <c r="M210" s="24">
        <f t="shared" si="22"/>
        <v>0</v>
      </c>
      <c r="N210" s="3">
        <f t="shared" si="23"/>
        <v>100</v>
      </c>
    </row>
    <row r="211" spans="1:14">
      <c r="A211" s="78"/>
      <c r="B211" s="10" t="s">
        <v>28</v>
      </c>
      <c r="C211" s="14">
        <v>1</v>
      </c>
      <c r="D211" s="15">
        <v>39696</v>
      </c>
      <c r="E211" s="14">
        <v>3</v>
      </c>
      <c r="F211" s="13">
        <v>1.59</v>
      </c>
      <c r="G211" s="13">
        <v>0</v>
      </c>
      <c r="H211" s="13">
        <f t="shared" si="21"/>
        <v>0</v>
      </c>
      <c r="I211" s="13">
        <v>1.52</v>
      </c>
      <c r="J211" s="13">
        <v>0</v>
      </c>
      <c r="K211" s="13">
        <f t="shared" si="19"/>
        <v>0</v>
      </c>
      <c r="L211" s="38">
        <f t="shared" si="20"/>
        <v>94.999999999999986</v>
      </c>
      <c r="M211" s="24">
        <f t="shared" si="22"/>
        <v>0</v>
      </c>
      <c r="N211" s="3">
        <f t="shared" si="23"/>
        <v>100</v>
      </c>
    </row>
    <row r="212" spans="1:14">
      <c r="A212" s="78"/>
      <c r="B212" s="10" t="s">
        <v>28</v>
      </c>
      <c r="C212" s="14">
        <v>1</v>
      </c>
      <c r="D212" s="15">
        <v>39720</v>
      </c>
      <c r="E212" s="14">
        <v>3</v>
      </c>
      <c r="F212" s="13">
        <v>1.67</v>
      </c>
      <c r="G212" s="13">
        <v>0</v>
      </c>
      <c r="H212" s="13">
        <f t="shared" si="21"/>
        <v>0</v>
      </c>
      <c r="I212" s="13">
        <v>1.59</v>
      </c>
      <c r="J212" s="13">
        <v>0</v>
      </c>
      <c r="K212" s="13">
        <f t="shared" si="19"/>
        <v>0</v>
      </c>
      <c r="L212" s="38">
        <f t="shared" si="20"/>
        <v>94.999999999999986</v>
      </c>
      <c r="M212" s="24">
        <f t="shared" si="22"/>
        <v>0</v>
      </c>
      <c r="N212" s="3">
        <f t="shared" si="23"/>
        <v>100</v>
      </c>
    </row>
    <row r="213" spans="1:14">
      <c r="A213" s="78"/>
      <c r="B213" s="10" t="s">
        <v>29</v>
      </c>
      <c r="C213" s="14">
        <v>1</v>
      </c>
      <c r="D213" s="15">
        <v>39605</v>
      </c>
      <c r="E213" s="14">
        <v>3</v>
      </c>
      <c r="F213" s="13">
        <v>2.7189993158129973</v>
      </c>
      <c r="G213" s="13">
        <v>0</v>
      </c>
      <c r="H213" s="13">
        <f t="shared" si="21"/>
        <v>0</v>
      </c>
      <c r="I213" s="13">
        <v>2.5848</v>
      </c>
      <c r="J213" s="13">
        <v>0.53</v>
      </c>
      <c r="K213" s="13">
        <f t="shared" si="19"/>
        <v>19.492465368330805</v>
      </c>
      <c r="L213" s="38">
        <f t="shared" si="20"/>
        <v>75.507534631669202</v>
      </c>
      <c r="M213" s="24">
        <f t="shared" si="22"/>
        <v>20.504487774682762</v>
      </c>
      <c r="N213" s="3">
        <f t="shared" si="23"/>
        <v>79.495512225317242</v>
      </c>
    </row>
    <row r="214" spans="1:14">
      <c r="A214" s="78"/>
      <c r="B214" s="10" t="s">
        <v>29</v>
      </c>
      <c r="C214" s="14">
        <v>1</v>
      </c>
      <c r="D214" s="15">
        <v>39620</v>
      </c>
      <c r="E214" s="14">
        <v>3</v>
      </c>
      <c r="F214" s="13">
        <v>5.0024197325936441</v>
      </c>
      <c r="G214" s="13">
        <v>0</v>
      </c>
      <c r="H214" s="13">
        <f t="shared" si="21"/>
        <v>0</v>
      </c>
      <c r="I214" s="13">
        <v>4.75</v>
      </c>
      <c r="J214" s="13">
        <v>2.59</v>
      </c>
      <c r="K214" s="13">
        <f t="shared" si="19"/>
        <v>51.774943696240825</v>
      </c>
      <c r="L214" s="38">
        <f t="shared" si="20"/>
        <v>43.225056303759168</v>
      </c>
      <c r="M214" s="24">
        <f t="shared" si="22"/>
        <v>54.526315789473678</v>
      </c>
      <c r="N214" s="3">
        <f t="shared" si="23"/>
        <v>45.473684210526315</v>
      </c>
    </row>
    <row r="215" spans="1:14">
      <c r="A215" s="78"/>
      <c r="B215" s="10" t="s">
        <v>29</v>
      </c>
      <c r="C215" s="14">
        <v>1</v>
      </c>
      <c r="D215" s="15">
        <v>39626</v>
      </c>
      <c r="E215" s="14">
        <v>3</v>
      </c>
      <c r="F215" s="13">
        <v>5.4855980111197677</v>
      </c>
      <c r="G215" s="13">
        <v>0</v>
      </c>
      <c r="H215" s="13">
        <f t="shared" si="21"/>
        <v>0</v>
      </c>
      <c r="I215" s="13">
        <v>5.21</v>
      </c>
      <c r="J215" s="13">
        <v>3.82</v>
      </c>
      <c r="K215" s="13">
        <f t="shared" si="19"/>
        <v>69.636892682557843</v>
      </c>
      <c r="L215" s="38">
        <f t="shared" si="20"/>
        <v>25.363107317442154</v>
      </c>
      <c r="M215" s="24">
        <f t="shared" si="22"/>
        <v>73.32053742802303</v>
      </c>
      <c r="N215" s="3">
        <f t="shared" si="23"/>
        <v>26.67946257197697</v>
      </c>
    </row>
    <row r="216" spans="1:14">
      <c r="A216" s="78"/>
      <c r="B216" s="10" t="s">
        <v>29</v>
      </c>
      <c r="C216" s="14">
        <v>1</v>
      </c>
      <c r="D216" s="15">
        <v>39662</v>
      </c>
      <c r="E216" s="14">
        <v>3</v>
      </c>
      <c r="F216" s="13">
        <v>2.3161904761904761</v>
      </c>
      <c r="G216" s="13">
        <v>0</v>
      </c>
      <c r="H216" s="13">
        <f t="shared" si="21"/>
        <v>0</v>
      </c>
      <c r="I216" s="13">
        <v>2.2000000000000002</v>
      </c>
      <c r="J216" s="13">
        <v>0</v>
      </c>
      <c r="K216" s="13">
        <f t="shared" si="19"/>
        <v>0</v>
      </c>
      <c r="L216" s="38">
        <f t="shared" si="20"/>
        <v>95</v>
      </c>
      <c r="M216" s="24">
        <f t="shared" si="22"/>
        <v>0</v>
      </c>
      <c r="N216" s="3">
        <f t="shared" si="23"/>
        <v>100</v>
      </c>
    </row>
    <row r="217" spans="1:14">
      <c r="A217" s="78"/>
      <c r="B217" s="10" t="s">
        <v>29</v>
      </c>
      <c r="C217" s="14">
        <v>1</v>
      </c>
      <c r="D217" s="15">
        <v>39669</v>
      </c>
      <c r="E217" s="14">
        <v>3</v>
      </c>
      <c r="F217" s="13">
        <v>2.2174149659863946</v>
      </c>
      <c r="G217" s="13">
        <v>0</v>
      </c>
      <c r="H217" s="13">
        <f t="shared" si="21"/>
        <v>0</v>
      </c>
      <c r="I217" s="13">
        <v>2.11</v>
      </c>
      <c r="J217" s="13">
        <v>0</v>
      </c>
      <c r="K217" s="13">
        <f t="shared" si="19"/>
        <v>0</v>
      </c>
      <c r="L217" s="38">
        <f t="shared" si="20"/>
        <v>95</v>
      </c>
      <c r="M217" s="24">
        <f t="shared" si="22"/>
        <v>0</v>
      </c>
      <c r="N217" s="3">
        <f t="shared" si="23"/>
        <v>100</v>
      </c>
    </row>
    <row r="218" spans="1:14">
      <c r="A218" s="78"/>
      <c r="B218" s="10" t="s">
        <v>29</v>
      </c>
      <c r="C218" s="14">
        <v>1</v>
      </c>
      <c r="D218" s="15">
        <v>39683</v>
      </c>
      <c r="E218" s="14">
        <v>3</v>
      </c>
      <c r="F218" s="13">
        <v>2.2726530612244895</v>
      </c>
      <c r="G218" s="13">
        <v>0</v>
      </c>
      <c r="H218" s="13">
        <f t="shared" si="21"/>
        <v>0</v>
      </c>
      <c r="I218" s="13">
        <v>2.16</v>
      </c>
      <c r="J218" s="13">
        <v>0</v>
      </c>
      <c r="K218" s="13">
        <f t="shared" si="19"/>
        <v>0</v>
      </c>
      <c r="L218" s="38">
        <f t="shared" si="20"/>
        <v>95</v>
      </c>
      <c r="M218" s="24">
        <f t="shared" si="22"/>
        <v>0</v>
      </c>
      <c r="N218" s="3">
        <f t="shared" si="23"/>
        <v>100</v>
      </c>
    </row>
    <row r="219" spans="1:14">
      <c r="A219" s="78"/>
      <c r="B219" s="10" t="s">
        <v>29</v>
      </c>
      <c r="C219" s="14">
        <v>1</v>
      </c>
      <c r="D219" s="15">
        <v>39696</v>
      </c>
      <c r="E219" s="14">
        <v>3</v>
      </c>
      <c r="F219" s="13">
        <v>2.148299319727891</v>
      </c>
      <c r="G219" s="13">
        <v>0</v>
      </c>
      <c r="H219" s="13">
        <f t="shared" si="21"/>
        <v>0</v>
      </c>
      <c r="I219" s="13">
        <v>2.0411999999999999</v>
      </c>
      <c r="J219" s="13">
        <v>0</v>
      </c>
      <c r="K219" s="13">
        <f t="shared" si="19"/>
        <v>0</v>
      </c>
      <c r="L219" s="38">
        <f t="shared" si="20"/>
        <v>94.999999999999986</v>
      </c>
      <c r="M219" s="24">
        <f t="shared" si="22"/>
        <v>0</v>
      </c>
      <c r="N219" s="3">
        <f t="shared" si="23"/>
        <v>100</v>
      </c>
    </row>
    <row r="220" spans="1:14">
      <c r="A220" s="78"/>
      <c r="B220" s="10" t="s">
        <v>30</v>
      </c>
      <c r="C220" s="14" t="s">
        <v>31</v>
      </c>
      <c r="D220" s="15">
        <v>39620</v>
      </c>
      <c r="E220" s="14">
        <v>3</v>
      </c>
      <c r="F220" s="13">
        <v>1.844383523242294</v>
      </c>
      <c r="G220" s="13">
        <v>0</v>
      </c>
      <c r="H220" s="13">
        <f t="shared" si="21"/>
        <v>0</v>
      </c>
      <c r="I220" s="13">
        <v>1.75</v>
      </c>
      <c r="J220" s="13">
        <f>AVERAGE(0.77,0.86,0.74)</f>
        <v>0.79</v>
      </c>
      <c r="K220" s="13">
        <f t="shared" si="19"/>
        <v>42.832740048080488</v>
      </c>
      <c r="L220" s="38">
        <f t="shared" si="20"/>
        <v>52.167259951919505</v>
      </c>
      <c r="M220" s="24">
        <f t="shared" si="22"/>
        <v>45.142857142857146</v>
      </c>
      <c r="N220" s="3">
        <f t="shared" si="23"/>
        <v>54.857142857142861</v>
      </c>
    </row>
    <row r="221" spans="1:14">
      <c r="A221" s="78"/>
      <c r="B221" s="10" t="s">
        <v>30</v>
      </c>
      <c r="C221" s="14" t="s">
        <v>13</v>
      </c>
      <c r="D221" s="15">
        <v>39625</v>
      </c>
      <c r="E221" s="14">
        <v>4</v>
      </c>
      <c r="F221" s="13">
        <v>1.8769030986118789</v>
      </c>
      <c r="G221" s="13">
        <v>0</v>
      </c>
      <c r="H221" s="13">
        <f t="shared" si="21"/>
        <v>0</v>
      </c>
      <c r="I221" s="13">
        <v>1.78</v>
      </c>
      <c r="J221" s="13">
        <f>AVERAGE(0,0.49,0.56)</f>
        <v>0.35000000000000003</v>
      </c>
      <c r="K221" s="13">
        <f t="shared" ref="K221:K284" si="24">100*J221/F221</f>
        <v>18.647739473543052</v>
      </c>
      <c r="L221" s="38">
        <f t="shared" ref="L221:L284" si="25">100*(0.95*F221-G221-J221)/F221</f>
        <v>76.352260526456931</v>
      </c>
      <c r="M221" s="24">
        <f t="shared" si="22"/>
        <v>19.662921348314608</v>
      </c>
      <c r="N221" s="3">
        <f t="shared" si="23"/>
        <v>80.337078651685388</v>
      </c>
    </row>
    <row r="222" spans="1:14">
      <c r="A222" s="78"/>
      <c r="B222" s="10" t="s">
        <v>30</v>
      </c>
      <c r="C222" s="14">
        <v>4</v>
      </c>
      <c r="D222" s="15">
        <v>39630</v>
      </c>
      <c r="E222" s="14">
        <v>4</v>
      </c>
      <c r="F222" s="13">
        <v>2.0639859842680206</v>
      </c>
      <c r="G222" s="13">
        <v>0</v>
      </c>
      <c r="H222" s="13">
        <f t="shared" si="21"/>
        <v>0</v>
      </c>
      <c r="I222" s="13">
        <v>1.96</v>
      </c>
      <c r="J222" s="13">
        <v>0</v>
      </c>
      <c r="K222" s="13">
        <f t="shared" si="24"/>
        <v>0</v>
      </c>
      <c r="L222" s="38">
        <f t="shared" si="25"/>
        <v>94.999999999999986</v>
      </c>
      <c r="M222" s="24">
        <f t="shared" si="22"/>
        <v>0</v>
      </c>
      <c r="N222" s="3">
        <f t="shared" si="23"/>
        <v>100</v>
      </c>
    </row>
    <row r="223" spans="1:14">
      <c r="A223" s="78"/>
      <c r="B223" s="10" t="s">
        <v>30</v>
      </c>
      <c r="C223" s="14" t="s">
        <v>31</v>
      </c>
      <c r="D223" s="15">
        <v>39636</v>
      </c>
      <c r="E223" s="14">
        <v>3</v>
      </c>
      <c r="F223" s="13">
        <v>1.4278477876628908</v>
      </c>
      <c r="G223" s="13">
        <v>0</v>
      </c>
      <c r="H223" s="13">
        <f t="shared" si="21"/>
        <v>0</v>
      </c>
      <c r="I223" s="13">
        <v>1.36</v>
      </c>
      <c r="J223" s="13">
        <f>AVERAGE(0,0.01,0.7)</f>
        <v>0.23666666666666666</v>
      </c>
      <c r="K223" s="13">
        <f t="shared" si="24"/>
        <v>16.575062742089898</v>
      </c>
      <c r="L223" s="38">
        <f t="shared" si="25"/>
        <v>78.424937257910116</v>
      </c>
      <c r="M223" s="24">
        <f t="shared" si="22"/>
        <v>17.401960784313726</v>
      </c>
      <c r="N223" s="3">
        <f t="shared" si="23"/>
        <v>82.598039215686285</v>
      </c>
    </row>
    <row r="224" spans="1:14">
      <c r="A224" s="78"/>
      <c r="B224" s="10" t="s">
        <v>30</v>
      </c>
      <c r="C224" s="14">
        <v>1</v>
      </c>
      <c r="D224" s="15">
        <v>39641</v>
      </c>
      <c r="E224" s="14">
        <v>3</v>
      </c>
      <c r="F224" s="13">
        <v>1.7276190476190481</v>
      </c>
      <c r="G224" s="13">
        <v>0</v>
      </c>
      <c r="H224" s="13">
        <f t="shared" si="21"/>
        <v>0</v>
      </c>
      <c r="I224" s="13">
        <v>1.6415999999999999</v>
      </c>
      <c r="J224" s="13">
        <v>0</v>
      </c>
      <c r="K224" s="13">
        <f t="shared" si="24"/>
        <v>0</v>
      </c>
      <c r="L224" s="38">
        <f t="shared" si="25"/>
        <v>95</v>
      </c>
      <c r="M224" s="24">
        <f t="shared" si="22"/>
        <v>0</v>
      </c>
      <c r="N224" s="3">
        <f t="shared" si="23"/>
        <v>100</v>
      </c>
    </row>
    <row r="225" spans="1:14">
      <c r="A225" s="78"/>
      <c r="B225" s="10" t="s">
        <v>30</v>
      </c>
      <c r="C225" s="14">
        <v>4</v>
      </c>
      <c r="D225" s="15">
        <v>39655</v>
      </c>
      <c r="E225" s="14">
        <v>3</v>
      </c>
      <c r="F225" s="13">
        <v>1.3088644688644688</v>
      </c>
      <c r="G225" s="13">
        <v>0</v>
      </c>
      <c r="H225" s="13">
        <f t="shared" si="21"/>
        <v>0</v>
      </c>
      <c r="I225" s="13">
        <v>1.24</v>
      </c>
      <c r="J225" s="13">
        <v>0</v>
      </c>
      <c r="K225" s="13">
        <f t="shared" si="24"/>
        <v>0</v>
      </c>
      <c r="L225" s="38">
        <f t="shared" si="25"/>
        <v>95</v>
      </c>
      <c r="M225" s="24">
        <f t="shared" si="22"/>
        <v>0</v>
      </c>
      <c r="N225" s="3">
        <f t="shared" si="23"/>
        <v>100</v>
      </c>
    </row>
    <row r="226" spans="1:14">
      <c r="A226" s="78"/>
      <c r="B226" s="10" t="s">
        <v>30</v>
      </c>
      <c r="C226" s="14" t="s">
        <v>32</v>
      </c>
      <c r="D226" s="15">
        <v>39661</v>
      </c>
      <c r="E226" s="14">
        <v>4</v>
      </c>
      <c r="F226" s="13">
        <v>1.0388278388278389</v>
      </c>
      <c r="G226" s="13">
        <v>0</v>
      </c>
      <c r="H226" s="13">
        <f t="shared" si="21"/>
        <v>0</v>
      </c>
      <c r="I226" s="13">
        <v>0.99</v>
      </c>
      <c r="J226" s="13">
        <v>0</v>
      </c>
      <c r="K226" s="13">
        <f t="shared" si="24"/>
        <v>0</v>
      </c>
      <c r="L226" s="38">
        <f t="shared" si="25"/>
        <v>94.999999999999986</v>
      </c>
      <c r="M226" s="24">
        <f t="shared" si="22"/>
        <v>0</v>
      </c>
      <c r="N226" s="3">
        <f t="shared" si="23"/>
        <v>100</v>
      </c>
    </row>
    <row r="227" spans="1:14">
      <c r="A227" s="78"/>
      <c r="B227" s="10" t="s">
        <v>30</v>
      </c>
      <c r="C227" s="14">
        <v>1</v>
      </c>
      <c r="D227" s="15">
        <v>39669</v>
      </c>
      <c r="E227" s="14">
        <v>3</v>
      </c>
      <c r="F227" s="13">
        <v>1.5510989010989014</v>
      </c>
      <c r="G227" s="13">
        <v>0</v>
      </c>
      <c r="H227" s="13">
        <f t="shared" si="21"/>
        <v>0</v>
      </c>
      <c r="I227" s="13">
        <v>1.7423999999999999</v>
      </c>
      <c r="J227" s="13">
        <v>0</v>
      </c>
      <c r="K227" s="13">
        <f t="shared" si="24"/>
        <v>0</v>
      </c>
      <c r="L227" s="38">
        <f t="shared" si="25"/>
        <v>95</v>
      </c>
      <c r="M227" s="24">
        <f t="shared" si="22"/>
        <v>0</v>
      </c>
      <c r="N227" s="3">
        <f t="shared" si="23"/>
        <v>100</v>
      </c>
    </row>
    <row r="228" spans="1:14">
      <c r="A228" s="78"/>
      <c r="B228" s="10" t="s">
        <v>30</v>
      </c>
      <c r="C228" s="14" t="s">
        <v>15</v>
      </c>
      <c r="D228" s="15">
        <v>39679</v>
      </c>
      <c r="E228" s="14">
        <v>4</v>
      </c>
      <c r="F228" s="13">
        <v>2.2271062271062267</v>
      </c>
      <c r="G228" s="13">
        <v>0</v>
      </c>
      <c r="H228" s="13">
        <f t="shared" si="21"/>
        <v>0</v>
      </c>
      <c r="I228" s="13">
        <v>2.12</v>
      </c>
      <c r="J228" s="13">
        <v>0</v>
      </c>
      <c r="K228" s="13">
        <f t="shared" si="24"/>
        <v>0</v>
      </c>
      <c r="L228" s="38">
        <f t="shared" si="25"/>
        <v>95</v>
      </c>
      <c r="M228" s="24">
        <f t="shared" si="22"/>
        <v>0</v>
      </c>
      <c r="N228" s="3">
        <f t="shared" si="23"/>
        <v>100</v>
      </c>
    </row>
    <row r="229" spans="1:14">
      <c r="A229" s="78"/>
      <c r="B229" s="10" t="s">
        <v>30</v>
      </c>
      <c r="C229" s="14" t="s">
        <v>13</v>
      </c>
      <c r="D229" s="15">
        <v>39696</v>
      </c>
      <c r="E229" s="14">
        <v>3</v>
      </c>
      <c r="F229" s="13">
        <v>2.4915750915750916</v>
      </c>
      <c r="G229" s="13">
        <v>0</v>
      </c>
      <c r="H229" s="13">
        <f t="shared" si="21"/>
        <v>0</v>
      </c>
      <c r="I229" s="13">
        <v>2.3652000000000002</v>
      </c>
      <c r="J229" s="13">
        <v>0</v>
      </c>
      <c r="K229" s="13">
        <f t="shared" si="24"/>
        <v>0</v>
      </c>
      <c r="L229" s="38">
        <f t="shared" si="25"/>
        <v>95</v>
      </c>
      <c r="M229" s="24">
        <f t="shared" si="22"/>
        <v>0</v>
      </c>
      <c r="N229" s="3">
        <f t="shared" si="23"/>
        <v>100</v>
      </c>
    </row>
    <row r="230" spans="1:14">
      <c r="A230" s="78"/>
      <c r="B230" s="10" t="s">
        <v>30</v>
      </c>
      <c r="C230" s="14" t="s">
        <v>12</v>
      </c>
      <c r="D230" s="15">
        <v>39718</v>
      </c>
      <c r="E230" s="14">
        <v>5</v>
      </c>
      <c r="F230" s="13">
        <v>1.8604395604395605</v>
      </c>
      <c r="G230" s="13">
        <v>0</v>
      </c>
      <c r="H230" s="13">
        <f t="shared" si="21"/>
        <v>0</v>
      </c>
      <c r="I230" s="13">
        <v>1.77</v>
      </c>
      <c r="J230" s="13">
        <v>0</v>
      </c>
      <c r="K230" s="13">
        <f t="shared" si="24"/>
        <v>0</v>
      </c>
      <c r="L230" s="38">
        <f t="shared" si="25"/>
        <v>95</v>
      </c>
      <c r="M230" s="24">
        <f t="shared" si="22"/>
        <v>0</v>
      </c>
      <c r="N230" s="3">
        <f t="shared" si="23"/>
        <v>100</v>
      </c>
    </row>
    <row r="231" spans="1:14">
      <c r="A231" s="78"/>
      <c r="B231" s="10" t="s">
        <v>30</v>
      </c>
      <c r="C231" s="14" t="s">
        <v>34</v>
      </c>
      <c r="D231" s="15">
        <v>39739</v>
      </c>
      <c r="E231" s="14">
        <v>4</v>
      </c>
      <c r="F231" s="13">
        <v>2.0376068376068375</v>
      </c>
      <c r="G231" s="13">
        <v>0</v>
      </c>
      <c r="H231" s="13">
        <f t="shared" si="21"/>
        <v>0</v>
      </c>
      <c r="I231" s="13">
        <v>1.93</v>
      </c>
      <c r="J231" s="13">
        <v>0</v>
      </c>
      <c r="K231" s="13">
        <f t="shared" si="24"/>
        <v>0</v>
      </c>
      <c r="L231" s="38">
        <f t="shared" si="25"/>
        <v>94.999999999999986</v>
      </c>
      <c r="M231" s="24">
        <f t="shared" si="22"/>
        <v>0</v>
      </c>
      <c r="N231" s="3">
        <f t="shared" si="23"/>
        <v>100</v>
      </c>
    </row>
    <row r="232" spans="1:14">
      <c r="A232" s="78"/>
      <c r="B232" s="10" t="s">
        <v>33</v>
      </c>
      <c r="C232" s="14">
        <v>4</v>
      </c>
      <c r="D232" s="15">
        <v>39620</v>
      </c>
      <c r="E232" s="14">
        <v>2</v>
      </c>
      <c r="F232" s="13">
        <v>1.23</v>
      </c>
      <c r="G232" s="13">
        <v>0</v>
      </c>
      <c r="H232" s="13">
        <f t="shared" si="21"/>
        <v>0</v>
      </c>
      <c r="I232" s="13">
        <v>1.1736</v>
      </c>
      <c r="J232" s="13">
        <v>0.95</v>
      </c>
      <c r="K232" s="13">
        <f t="shared" si="24"/>
        <v>77.235772357723576</v>
      </c>
      <c r="L232" s="38">
        <f t="shared" si="25"/>
        <v>17.764227642276417</v>
      </c>
      <c r="M232" s="24">
        <f t="shared" si="22"/>
        <v>80.947511929107023</v>
      </c>
      <c r="N232" s="3">
        <f t="shared" si="23"/>
        <v>19.052488070892981</v>
      </c>
    </row>
    <row r="233" spans="1:14">
      <c r="A233" s="78"/>
      <c r="B233" s="10" t="s">
        <v>33</v>
      </c>
      <c r="C233" s="14" t="s">
        <v>14</v>
      </c>
      <c r="D233" s="15">
        <v>39641</v>
      </c>
      <c r="E233" s="14">
        <v>3</v>
      </c>
      <c r="F233" s="13">
        <v>1.733970588235294</v>
      </c>
      <c r="G233" s="13">
        <v>0</v>
      </c>
      <c r="H233" s="13">
        <f t="shared" si="21"/>
        <v>0</v>
      </c>
      <c r="I233" s="13">
        <v>1.65</v>
      </c>
      <c r="J233" s="13">
        <v>0</v>
      </c>
      <c r="K233" s="13">
        <f t="shared" si="24"/>
        <v>0</v>
      </c>
      <c r="L233" s="38">
        <f t="shared" si="25"/>
        <v>95</v>
      </c>
      <c r="M233" s="24">
        <f t="shared" si="22"/>
        <v>0</v>
      </c>
      <c r="N233" s="3">
        <f t="shared" si="23"/>
        <v>100</v>
      </c>
    </row>
    <row r="234" spans="1:14">
      <c r="A234" s="78"/>
      <c r="B234" s="10" t="s">
        <v>33</v>
      </c>
      <c r="C234" s="14" t="s">
        <v>35</v>
      </c>
      <c r="D234" s="15">
        <v>39646</v>
      </c>
      <c r="E234" s="14">
        <v>3</v>
      </c>
      <c r="F234" s="13">
        <v>1.3374999999999999</v>
      </c>
      <c r="G234" s="13">
        <v>0</v>
      </c>
      <c r="H234" s="13">
        <f t="shared" si="21"/>
        <v>0</v>
      </c>
      <c r="I234" s="13">
        <v>1.27</v>
      </c>
      <c r="J234" s="13">
        <v>0</v>
      </c>
      <c r="K234" s="13">
        <f t="shared" si="24"/>
        <v>0</v>
      </c>
      <c r="L234" s="38">
        <f t="shared" si="25"/>
        <v>95</v>
      </c>
      <c r="M234" s="24">
        <f t="shared" si="22"/>
        <v>0</v>
      </c>
      <c r="N234" s="3">
        <f t="shared" si="23"/>
        <v>100</v>
      </c>
    </row>
    <row r="235" spans="1:14">
      <c r="A235" s="78"/>
      <c r="B235" s="10" t="s">
        <v>33</v>
      </c>
      <c r="C235" s="14" t="s">
        <v>14</v>
      </c>
      <c r="D235" s="15">
        <v>39655</v>
      </c>
      <c r="E235" s="14">
        <v>3</v>
      </c>
      <c r="F235" s="13">
        <v>1.3136764705882351</v>
      </c>
      <c r="G235" s="13">
        <v>0</v>
      </c>
      <c r="H235" s="13">
        <f t="shared" si="21"/>
        <v>0</v>
      </c>
      <c r="I235" s="13">
        <v>1.25</v>
      </c>
      <c r="J235" s="13">
        <v>0</v>
      </c>
      <c r="K235" s="13">
        <f t="shared" si="24"/>
        <v>0</v>
      </c>
      <c r="L235" s="38">
        <f t="shared" si="25"/>
        <v>95</v>
      </c>
      <c r="M235" s="24">
        <f t="shared" si="22"/>
        <v>0</v>
      </c>
      <c r="N235" s="3">
        <f t="shared" si="23"/>
        <v>100</v>
      </c>
    </row>
    <row r="236" spans="1:14">
      <c r="A236" s="78"/>
      <c r="B236" s="10" t="s">
        <v>33</v>
      </c>
      <c r="C236" s="14" t="s">
        <v>35</v>
      </c>
      <c r="D236" s="15">
        <v>39661</v>
      </c>
      <c r="E236" s="14">
        <v>4</v>
      </c>
      <c r="F236" s="13">
        <v>1.0426470588235295</v>
      </c>
      <c r="G236" s="13">
        <v>0</v>
      </c>
      <c r="H236" s="13">
        <f t="shared" si="21"/>
        <v>0</v>
      </c>
      <c r="I236" s="13">
        <v>0.99</v>
      </c>
      <c r="J236" s="13">
        <v>0</v>
      </c>
      <c r="K236" s="13">
        <f t="shared" si="24"/>
        <v>0</v>
      </c>
      <c r="L236" s="38">
        <f t="shared" si="25"/>
        <v>94.999999999999986</v>
      </c>
      <c r="M236" s="24">
        <f t="shared" si="22"/>
        <v>0</v>
      </c>
      <c r="N236" s="3">
        <f t="shared" si="23"/>
        <v>100</v>
      </c>
    </row>
    <row r="237" spans="1:14">
      <c r="A237" s="78"/>
      <c r="B237" s="10" t="s">
        <v>33</v>
      </c>
      <c r="C237" s="14" t="s">
        <v>13</v>
      </c>
      <c r="D237" s="15">
        <v>39669</v>
      </c>
      <c r="E237" s="14">
        <v>3</v>
      </c>
      <c r="F237" s="13">
        <v>1.5568014705882349</v>
      </c>
      <c r="G237" s="13">
        <v>0</v>
      </c>
      <c r="H237" s="13">
        <f t="shared" si="21"/>
        <v>0</v>
      </c>
      <c r="I237" s="13">
        <v>1.48</v>
      </c>
      <c r="J237" s="13">
        <v>0</v>
      </c>
      <c r="K237" s="13">
        <f t="shared" si="24"/>
        <v>0</v>
      </c>
      <c r="L237" s="38">
        <f t="shared" si="25"/>
        <v>95</v>
      </c>
      <c r="M237" s="24">
        <f t="shared" si="22"/>
        <v>0</v>
      </c>
      <c r="N237" s="3">
        <f t="shared" si="23"/>
        <v>100</v>
      </c>
    </row>
    <row r="238" spans="1:14">
      <c r="A238" s="78"/>
      <c r="B238" s="10" t="s">
        <v>33</v>
      </c>
      <c r="C238" s="14" t="s">
        <v>35</v>
      </c>
      <c r="D238" s="15">
        <v>39675</v>
      </c>
      <c r="E238" s="14">
        <v>4</v>
      </c>
      <c r="F238" s="13">
        <v>1.5276470588235296</v>
      </c>
      <c r="G238" s="13">
        <v>0</v>
      </c>
      <c r="H238" s="13">
        <f t="shared" si="21"/>
        <v>0</v>
      </c>
      <c r="I238" s="13">
        <v>1.45</v>
      </c>
      <c r="J238" s="13">
        <f>AVERAGE(0.19,0.73,1.29,1.18)</f>
        <v>0.84749999999999992</v>
      </c>
      <c r="K238" s="13">
        <f t="shared" si="24"/>
        <v>55.477474008471297</v>
      </c>
      <c r="L238" s="38">
        <f t="shared" si="25"/>
        <v>39.522525991528703</v>
      </c>
      <c r="M238" s="24">
        <f t="shared" si="22"/>
        <v>58.448275862068968</v>
      </c>
      <c r="N238" s="3">
        <f t="shared" si="23"/>
        <v>41.551724137931039</v>
      </c>
    </row>
    <row r="239" spans="1:14">
      <c r="A239" s="78"/>
      <c r="B239" s="10" t="s">
        <v>33</v>
      </c>
      <c r="C239" s="14" t="s">
        <v>35</v>
      </c>
      <c r="D239" s="15">
        <v>39683</v>
      </c>
      <c r="E239" s="14">
        <v>3</v>
      </c>
      <c r="F239" s="13">
        <v>2.1181985294117647</v>
      </c>
      <c r="G239" s="13">
        <v>0</v>
      </c>
      <c r="H239" s="13">
        <f t="shared" si="21"/>
        <v>0</v>
      </c>
      <c r="I239" s="13">
        <v>2.0124</v>
      </c>
      <c r="J239" s="13">
        <f>AVERAGE(0.67,0.67,0.99,0.69)</f>
        <v>0.755</v>
      </c>
      <c r="K239" s="13">
        <f t="shared" si="24"/>
        <v>35.643495617460729</v>
      </c>
      <c r="L239" s="38">
        <f t="shared" si="25"/>
        <v>59.356504382539271</v>
      </c>
      <c r="M239" s="24">
        <f t="shared" si="22"/>
        <v>37.517392168554956</v>
      </c>
      <c r="N239" s="3">
        <f t="shared" si="23"/>
        <v>62.482607831445044</v>
      </c>
    </row>
    <row r="240" spans="1:14">
      <c r="A240" s="78"/>
      <c r="B240" s="10" t="s">
        <v>38</v>
      </c>
      <c r="C240" s="14">
        <v>1</v>
      </c>
      <c r="D240" s="15">
        <v>39683</v>
      </c>
      <c r="E240" s="14">
        <v>3</v>
      </c>
      <c r="F240" s="13">
        <v>2.6419265205310278</v>
      </c>
      <c r="G240" s="13">
        <v>0</v>
      </c>
      <c r="H240" s="13">
        <f t="shared" si="21"/>
        <v>0</v>
      </c>
      <c r="I240" s="13">
        <v>2.5099999999999998</v>
      </c>
      <c r="J240" s="13">
        <v>0</v>
      </c>
      <c r="K240" s="13">
        <f t="shared" si="24"/>
        <v>0</v>
      </c>
      <c r="L240" s="38">
        <f t="shared" si="25"/>
        <v>95</v>
      </c>
      <c r="M240" s="24">
        <f t="shared" si="22"/>
        <v>0</v>
      </c>
      <c r="N240" s="3">
        <f t="shared" si="23"/>
        <v>100</v>
      </c>
    </row>
    <row r="241" spans="1:14">
      <c r="A241" s="78"/>
      <c r="B241" s="10" t="s">
        <v>38</v>
      </c>
      <c r="C241" s="14">
        <v>1</v>
      </c>
      <c r="D241" s="15">
        <v>39696</v>
      </c>
      <c r="E241" s="14">
        <v>3</v>
      </c>
      <c r="F241" s="13">
        <v>2.4605125038592153</v>
      </c>
      <c r="G241" s="13">
        <v>0</v>
      </c>
      <c r="H241" s="13">
        <f t="shared" si="21"/>
        <v>0</v>
      </c>
      <c r="I241" s="13">
        <v>2.3374868786662546</v>
      </c>
      <c r="J241" s="13">
        <v>0</v>
      </c>
      <c r="K241" s="13">
        <f t="shared" si="24"/>
        <v>0</v>
      </c>
      <c r="L241" s="38">
        <f t="shared" si="25"/>
        <v>95</v>
      </c>
      <c r="M241" s="24">
        <f t="shared" si="22"/>
        <v>0</v>
      </c>
      <c r="N241" s="3">
        <f t="shared" si="23"/>
        <v>100</v>
      </c>
    </row>
    <row r="242" spans="1:14">
      <c r="A242" s="78"/>
      <c r="B242" s="10" t="s">
        <v>39</v>
      </c>
      <c r="C242" s="14" t="s">
        <v>31</v>
      </c>
      <c r="D242" s="15">
        <v>39609</v>
      </c>
      <c r="E242" s="14">
        <v>4</v>
      </c>
      <c r="F242" s="13">
        <v>2.6602856915271316</v>
      </c>
      <c r="G242" s="13">
        <v>0</v>
      </c>
      <c r="H242" s="13">
        <f t="shared" si="21"/>
        <v>0</v>
      </c>
      <c r="I242" s="13">
        <v>2.54</v>
      </c>
      <c r="J242" s="13">
        <f>AVERAGE(0.69,0.92,1.02)</f>
        <v>0.87666666666666659</v>
      </c>
      <c r="K242" s="13">
        <f t="shared" si="24"/>
        <v>32.953854146522808</v>
      </c>
      <c r="L242" s="38">
        <f t="shared" si="25"/>
        <v>62.046145853477185</v>
      </c>
      <c r="M242" s="24">
        <f t="shared" si="22"/>
        <v>34.514435695538054</v>
      </c>
      <c r="N242" s="3">
        <f t="shared" si="23"/>
        <v>65.485564304461946</v>
      </c>
    </row>
    <row r="243" spans="1:14">
      <c r="A243" s="78"/>
      <c r="B243" s="10" t="s">
        <v>39</v>
      </c>
      <c r="C243" s="14" t="s">
        <v>14</v>
      </c>
      <c r="D243" s="15">
        <v>39615</v>
      </c>
      <c r="E243" s="14">
        <v>3</v>
      </c>
      <c r="F243" s="13">
        <v>1.5561581901375461</v>
      </c>
      <c r="G243" s="13">
        <v>0</v>
      </c>
      <c r="H243" s="13">
        <f t="shared" si="21"/>
        <v>0</v>
      </c>
      <c r="I243" s="13">
        <v>1.48</v>
      </c>
      <c r="J243" s="13">
        <f>AVERAGE(0,0.75,0.74,0.56)</f>
        <v>0.51249999999999996</v>
      </c>
      <c r="K243" s="13">
        <f t="shared" si="24"/>
        <v>32.933669806069069</v>
      </c>
      <c r="L243" s="38">
        <f t="shared" si="25"/>
        <v>62.066330193930931</v>
      </c>
      <c r="M243" s="24">
        <f t="shared" si="22"/>
        <v>34.628378378378379</v>
      </c>
      <c r="N243" s="3">
        <f t="shared" si="23"/>
        <v>65.371621621621628</v>
      </c>
    </row>
    <row r="244" spans="1:14">
      <c r="A244" s="78"/>
      <c r="B244" s="10" t="s">
        <v>39</v>
      </c>
      <c r="C244" s="14" t="s">
        <v>13</v>
      </c>
      <c r="D244" s="15">
        <v>39620</v>
      </c>
      <c r="E244" s="14">
        <v>3</v>
      </c>
      <c r="F244" s="13">
        <v>1.8320801765135708</v>
      </c>
      <c r="G244" s="13">
        <v>0</v>
      </c>
      <c r="H244" s="13">
        <f t="shared" si="21"/>
        <v>0</v>
      </c>
      <c r="I244" s="13">
        <v>1.73</v>
      </c>
      <c r="J244" s="13">
        <f>AVERAGE(0.03,1.12,1.21)</f>
        <v>0.78666666666666674</v>
      </c>
      <c r="K244" s="13">
        <f t="shared" si="24"/>
        <v>42.938441054675074</v>
      </c>
      <c r="L244" s="38">
        <f t="shared" si="25"/>
        <v>52.061558945324911</v>
      </c>
      <c r="M244" s="24">
        <f t="shared" si="22"/>
        <v>45.472061657032761</v>
      </c>
      <c r="N244" s="3">
        <f t="shared" si="23"/>
        <v>54.527938342967239</v>
      </c>
    </row>
    <row r="245" spans="1:14">
      <c r="A245" s="78"/>
      <c r="B245" s="10" t="s">
        <v>39</v>
      </c>
      <c r="C245" s="14">
        <v>4</v>
      </c>
      <c r="D245" s="15">
        <v>39625</v>
      </c>
      <c r="E245" s="14">
        <v>4</v>
      </c>
      <c r="F245" s="13">
        <v>1.8643828232421211</v>
      </c>
      <c r="G245" s="13">
        <v>0</v>
      </c>
      <c r="H245" s="13">
        <f t="shared" si="21"/>
        <v>0</v>
      </c>
      <c r="I245" s="13">
        <v>1.77</v>
      </c>
      <c r="J245" s="13">
        <v>0</v>
      </c>
      <c r="K245" s="13">
        <f t="shared" si="24"/>
        <v>0</v>
      </c>
      <c r="L245" s="38">
        <f t="shared" si="25"/>
        <v>94.999999999999986</v>
      </c>
      <c r="M245" s="24">
        <f t="shared" si="22"/>
        <v>0</v>
      </c>
      <c r="N245" s="3">
        <f t="shared" si="23"/>
        <v>100</v>
      </c>
    </row>
    <row r="246" spans="1:14">
      <c r="A246" s="78"/>
      <c r="B246" s="10" t="s">
        <v>39</v>
      </c>
      <c r="C246" s="14" t="s">
        <v>31</v>
      </c>
      <c r="D246" s="15">
        <v>39630</v>
      </c>
      <c r="E246" s="14">
        <v>4</v>
      </c>
      <c r="F246" s="13">
        <v>2.0502177333117153</v>
      </c>
      <c r="G246" s="13">
        <v>0</v>
      </c>
      <c r="H246" s="13">
        <f t="shared" si="21"/>
        <v>0</v>
      </c>
      <c r="I246" s="13">
        <v>1.97</v>
      </c>
      <c r="J246" s="13">
        <f>AVERAGE(0,0,0.74)</f>
        <v>0.24666666666666667</v>
      </c>
      <c r="K246" s="13">
        <f t="shared" si="24"/>
        <v>12.031242470438794</v>
      </c>
      <c r="L246" s="38">
        <f t="shared" si="25"/>
        <v>82.968757529561202</v>
      </c>
      <c r="M246" s="24">
        <f t="shared" si="22"/>
        <v>12.521150592216582</v>
      </c>
      <c r="N246" s="3">
        <f t="shared" si="23"/>
        <v>87.478849407783414</v>
      </c>
    </row>
    <row r="247" spans="1:14">
      <c r="A247" s="78"/>
      <c r="B247" s="10" t="s">
        <v>39</v>
      </c>
      <c r="C247" s="14" t="s">
        <v>14</v>
      </c>
      <c r="D247" s="15">
        <v>39636</v>
      </c>
      <c r="E247" s="14">
        <v>3</v>
      </c>
      <c r="F247" s="13">
        <v>1.418323029831301</v>
      </c>
      <c r="G247" s="13">
        <v>0</v>
      </c>
      <c r="H247" s="13">
        <f t="shared" si="21"/>
        <v>0</v>
      </c>
      <c r="I247" s="13">
        <v>1.33</v>
      </c>
      <c r="J247" s="13">
        <f>AVERAGE(0,0.4,0.41,0.7)</f>
        <v>0.3775</v>
      </c>
      <c r="K247" s="13">
        <f t="shared" si="24"/>
        <v>26.615939532822846</v>
      </c>
      <c r="L247" s="38">
        <f t="shared" si="25"/>
        <v>68.38406046717715</v>
      </c>
      <c r="M247" s="24">
        <f t="shared" si="22"/>
        <v>28.383458646616539</v>
      </c>
      <c r="N247" s="3">
        <f t="shared" si="23"/>
        <v>71.616541353383468</v>
      </c>
    </row>
    <row r="248" spans="1:14">
      <c r="A248" s="78"/>
      <c r="B248" s="10" t="s">
        <v>39</v>
      </c>
      <c r="C248" s="14" t="s">
        <v>36</v>
      </c>
      <c r="D248" s="15">
        <v>39646</v>
      </c>
      <c r="E248" s="14">
        <v>3</v>
      </c>
      <c r="F248" s="13">
        <v>2.3752577319587633</v>
      </c>
      <c r="G248" s="13">
        <v>0</v>
      </c>
      <c r="H248" s="13">
        <f t="shared" si="21"/>
        <v>0</v>
      </c>
      <c r="I248" s="13">
        <v>2.27</v>
      </c>
      <c r="J248" s="13">
        <f>AVERAGE(0.72,0.69)</f>
        <v>0.70499999999999996</v>
      </c>
      <c r="K248" s="13">
        <f t="shared" si="24"/>
        <v>29.680989583333329</v>
      </c>
      <c r="L248" s="38">
        <f t="shared" si="25"/>
        <v>65.319010416666657</v>
      </c>
      <c r="M248" s="24">
        <f t="shared" si="22"/>
        <v>31.057268722466958</v>
      </c>
      <c r="N248" s="3">
        <f t="shared" si="23"/>
        <v>68.942731277533028</v>
      </c>
    </row>
    <row r="249" spans="1:14">
      <c r="A249" s="78"/>
      <c r="B249" s="10" t="s">
        <v>39</v>
      </c>
      <c r="C249" s="14" t="s">
        <v>14</v>
      </c>
      <c r="D249" s="15">
        <v>39655</v>
      </c>
      <c r="E249" s="14">
        <v>3</v>
      </c>
      <c r="F249" s="13">
        <v>0.84329896907216506</v>
      </c>
      <c r="G249" s="13">
        <v>0</v>
      </c>
      <c r="H249" s="13">
        <f t="shared" si="21"/>
        <v>0</v>
      </c>
      <c r="I249" s="13">
        <v>0.79</v>
      </c>
      <c r="J249" s="13">
        <v>0</v>
      </c>
      <c r="K249" s="13">
        <f t="shared" si="24"/>
        <v>0</v>
      </c>
      <c r="L249" s="38">
        <f t="shared" si="25"/>
        <v>95</v>
      </c>
      <c r="M249" s="24">
        <f t="shared" si="22"/>
        <v>0</v>
      </c>
      <c r="N249" s="3">
        <f t="shared" si="23"/>
        <v>100</v>
      </c>
    </row>
    <row r="250" spans="1:14">
      <c r="A250" s="78"/>
      <c r="B250" s="10" t="s">
        <v>39</v>
      </c>
      <c r="C250" s="14" t="s">
        <v>36</v>
      </c>
      <c r="D250" s="15">
        <v>39661</v>
      </c>
      <c r="E250" s="14">
        <v>4</v>
      </c>
      <c r="F250" s="13">
        <v>1.5420254699818075</v>
      </c>
      <c r="G250" s="13">
        <v>0</v>
      </c>
      <c r="H250" s="13">
        <f t="shared" si="21"/>
        <v>0</v>
      </c>
      <c r="I250" s="13">
        <v>1.49</v>
      </c>
      <c r="J250" s="13">
        <v>0</v>
      </c>
      <c r="K250" s="13">
        <f t="shared" si="24"/>
        <v>0</v>
      </c>
      <c r="L250" s="38">
        <f t="shared" si="25"/>
        <v>95.000000000000014</v>
      </c>
      <c r="M250" s="24">
        <f t="shared" si="22"/>
        <v>0</v>
      </c>
      <c r="N250" s="3">
        <f t="shared" si="23"/>
        <v>100</v>
      </c>
    </row>
    <row r="251" spans="1:14">
      <c r="A251" s="78"/>
      <c r="B251" s="10" t="s">
        <v>39</v>
      </c>
      <c r="C251" s="14" t="s">
        <v>37</v>
      </c>
      <c r="D251" s="15">
        <v>39669</v>
      </c>
      <c r="E251" s="14">
        <v>3</v>
      </c>
      <c r="F251" s="13">
        <v>2.6266828380836875</v>
      </c>
      <c r="G251" s="13">
        <v>0</v>
      </c>
      <c r="H251" s="13">
        <f t="shared" si="21"/>
        <v>0</v>
      </c>
      <c r="I251" s="13">
        <v>2.48</v>
      </c>
      <c r="J251" s="13">
        <v>0</v>
      </c>
      <c r="K251" s="13">
        <f t="shared" si="24"/>
        <v>0</v>
      </c>
      <c r="L251" s="38">
        <f t="shared" si="25"/>
        <v>94.999999999999986</v>
      </c>
      <c r="M251" s="24">
        <f t="shared" si="22"/>
        <v>0</v>
      </c>
      <c r="N251" s="3">
        <f t="shared" si="23"/>
        <v>100</v>
      </c>
    </row>
    <row r="252" spans="1:14">
      <c r="A252" s="78"/>
      <c r="B252" s="10" t="s">
        <v>39</v>
      </c>
      <c r="C252" s="14" t="s">
        <v>36</v>
      </c>
      <c r="D252" s="15">
        <v>39679</v>
      </c>
      <c r="E252" s="14">
        <v>4</v>
      </c>
      <c r="F252" s="13">
        <v>1.6067919951485752</v>
      </c>
      <c r="G252" s="13">
        <v>0</v>
      </c>
      <c r="H252" s="13">
        <f t="shared" si="21"/>
        <v>0</v>
      </c>
      <c r="I252" s="13">
        <v>1.54</v>
      </c>
      <c r="J252" s="13">
        <v>0</v>
      </c>
      <c r="K252" s="13">
        <f t="shared" si="24"/>
        <v>0</v>
      </c>
      <c r="L252" s="38">
        <f t="shared" si="25"/>
        <v>95</v>
      </c>
      <c r="M252" s="24">
        <f t="shared" si="22"/>
        <v>0</v>
      </c>
      <c r="N252" s="3">
        <f t="shared" si="23"/>
        <v>100</v>
      </c>
    </row>
    <row r="253" spans="1:14">
      <c r="A253" s="78"/>
      <c r="B253" s="10" t="s">
        <v>39</v>
      </c>
      <c r="C253" s="14">
        <v>1</v>
      </c>
      <c r="D253" s="15">
        <v>39696</v>
      </c>
      <c r="E253" s="14">
        <v>3</v>
      </c>
      <c r="F253" s="13">
        <v>2.416494845360825</v>
      </c>
      <c r="G253" s="13">
        <v>0</v>
      </c>
      <c r="H253" s="13">
        <f t="shared" si="21"/>
        <v>0</v>
      </c>
      <c r="I253" s="13">
        <v>2.3039999999999998</v>
      </c>
      <c r="J253" s="13">
        <v>0</v>
      </c>
      <c r="K253" s="13">
        <f t="shared" si="24"/>
        <v>0</v>
      </c>
      <c r="L253" s="38">
        <f t="shared" si="25"/>
        <v>94.999999999999986</v>
      </c>
      <c r="M253" s="24">
        <f t="shared" si="22"/>
        <v>0</v>
      </c>
      <c r="N253" s="3">
        <f t="shared" si="23"/>
        <v>100</v>
      </c>
    </row>
    <row r="254" spans="1:14">
      <c r="A254" s="78"/>
      <c r="B254" s="10" t="s">
        <v>39</v>
      </c>
      <c r="C254" s="14" t="s">
        <v>12</v>
      </c>
      <c r="D254" s="15">
        <v>39739</v>
      </c>
      <c r="E254" s="14">
        <v>4</v>
      </c>
      <c r="F254" s="13">
        <v>2.0502122498483928</v>
      </c>
      <c r="G254" s="13">
        <v>0</v>
      </c>
      <c r="H254" s="13">
        <f t="shared" si="21"/>
        <v>0</v>
      </c>
      <c r="I254" s="13">
        <v>1.97</v>
      </c>
      <c r="J254" s="13">
        <v>0</v>
      </c>
      <c r="K254" s="13">
        <f t="shared" si="24"/>
        <v>0</v>
      </c>
      <c r="L254" s="38">
        <f t="shared" si="25"/>
        <v>94.999999999999986</v>
      </c>
      <c r="M254" s="24">
        <f t="shared" si="22"/>
        <v>0</v>
      </c>
      <c r="N254" s="3">
        <f t="shared" si="23"/>
        <v>100</v>
      </c>
    </row>
    <row r="255" spans="1:14">
      <c r="A255" s="78"/>
      <c r="B255" s="10" t="s">
        <v>40</v>
      </c>
      <c r="C255" s="14">
        <v>1</v>
      </c>
      <c r="D255" s="15">
        <v>39609</v>
      </c>
      <c r="E255" s="14">
        <v>4</v>
      </c>
      <c r="F255" s="13">
        <v>2.7417569408301503</v>
      </c>
      <c r="G255" s="13">
        <v>0</v>
      </c>
      <c r="H255" s="13">
        <f t="shared" si="21"/>
        <v>0</v>
      </c>
      <c r="I255" s="13">
        <v>2.61</v>
      </c>
      <c r="J255" s="13">
        <v>0.33</v>
      </c>
      <c r="K255" s="13">
        <f t="shared" si="24"/>
        <v>12.03607785524863</v>
      </c>
      <c r="L255" s="38">
        <f t="shared" si="25"/>
        <v>82.963922144751351</v>
      </c>
      <c r="M255" s="24">
        <f t="shared" si="22"/>
        <v>12.643678160919542</v>
      </c>
      <c r="N255" s="3">
        <f t="shared" si="23"/>
        <v>87.356321839080451</v>
      </c>
    </row>
    <row r="256" spans="1:14">
      <c r="A256" s="78"/>
      <c r="B256" s="10" t="s">
        <v>40</v>
      </c>
      <c r="C256" s="14" t="s">
        <v>17</v>
      </c>
      <c r="D256" s="15">
        <v>39615</v>
      </c>
      <c r="E256" s="14">
        <v>3</v>
      </c>
      <c r="F256" s="13">
        <v>1.6038155347105083</v>
      </c>
      <c r="G256" s="13">
        <v>0</v>
      </c>
      <c r="H256" s="13">
        <f t="shared" si="21"/>
        <v>0</v>
      </c>
      <c r="I256" s="13">
        <v>1.52</v>
      </c>
      <c r="J256" s="13">
        <f>AVERAGE(0.72,0)</f>
        <v>0.36</v>
      </c>
      <c r="K256" s="13">
        <f t="shared" si="24"/>
        <v>22.446471692580324</v>
      </c>
      <c r="L256" s="38">
        <f t="shared" si="25"/>
        <v>72.553528307419668</v>
      </c>
      <c r="M256" s="24">
        <f t="shared" si="22"/>
        <v>23.684210526315788</v>
      </c>
      <c r="N256" s="3">
        <f t="shared" si="23"/>
        <v>76.31578947368422</v>
      </c>
    </row>
    <row r="257" spans="1:14">
      <c r="A257" s="78"/>
      <c r="B257" s="10" t="s">
        <v>40</v>
      </c>
      <c r="C257" s="14" t="s">
        <v>17</v>
      </c>
      <c r="D257" s="15">
        <v>39625</v>
      </c>
      <c r="E257" s="14">
        <v>4</v>
      </c>
      <c r="F257" s="13">
        <v>1.9214795472039108</v>
      </c>
      <c r="G257" s="13">
        <v>0</v>
      </c>
      <c r="H257" s="13">
        <f t="shared" si="21"/>
        <v>0</v>
      </c>
      <c r="I257" s="13">
        <v>1.82</v>
      </c>
      <c r="J257" s="13">
        <f>AVERAGE(0,0.32)</f>
        <v>0.16</v>
      </c>
      <c r="K257" s="13">
        <f t="shared" si="24"/>
        <v>8.3269166321769088</v>
      </c>
      <c r="L257" s="38">
        <f t="shared" si="25"/>
        <v>86.673083367823097</v>
      </c>
      <c r="M257" s="24">
        <f t="shared" si="22"/>
        <v>8.7912087912087902</v>
      </c>
      <c r="N257" s="3">
        <f t="shared" si="23"/>
        <v>91.208791208791212</v>
      </c>
    </row>
    <row r="258" spans="1:14">
      <c r="A258" s="78"/>
      <c r="B258" s="10" t="s">
        <v>40</v>
      </c>
      <c r="C258" s="14" t="s">
        <v>37</v>
      </c>
      <c r="D258" s="15">
        <v>39630</v>
      </c>
      <c r="E258" s="14">
        <v>4</v>
      </c>
      <c r="F258" s="13">
        <v>2.1130056513943862</v>
      </c>
      <c r="G258" s="13">
        <v>0</v>
      </c>
      <c r="H258" s="13">
        <f t="shared" si="21"/>
        <v>0</v>
      </c>
      <c r="I258" s="13">
        <v>2.0099999999999998</v>
      </c>
      <c r="J258" s="13">
        <f>AVERAGE(1.08,0.38)</f>
        <v>0.73</v>
      </c>
      <c r="K258" s="13">
        <f t="shared" si="24"/>
        <v>34.547943566467424</v>
      </c>
      <c r="L258" s="38">
        <f t="shared" si="25"/>
        <v>60.452056433532569</v>
      </c>
      <c r="M258" s="24">
        <f t="shared" si="22"/>
        <v>36.318407960199004</v>
      </c>
      <c r="N258" s="3">
        <f t="shared" si="23"/>
        <v>63.681592039800996</v>
      </c>
    </row>
    <row r="259" spans="1:14">
      <c r="A259" s="78"/>
      <c r="B259" s="10" t="s">
        <v>40</v>
      </c>
      <c r="C259" s="14">
        <v>1</v>
      </c>
      <c r="D259" s="15">
        <v>39636</v>
      </c>
      <c r="E259" s="14">
        <v>3</v>
      </c>
      <c r="F259" s="13">
        <v>1.4617591726198844</v>
      </c>
      <c r="G259" s="13">
        <v>0</v>
      </c>
      <c r="H259" s="13">
        <f t="shared" ref="H259:H284" si="26">100*G259/F259</f>
        <v>0</v>
      </c>
      <c r="I259" s="13">
        <v>1.39</v>
      </c>
      <c r="J259" s="13">
        <v>0.89</v>
      </c>
      <c r="K259" s="13">
        <f t="shared" si="24"/>
        <v>60.885542343125451</v>
      </c>
      <c r="L259" s="38">
        <f t="shared" si="25"/>
        <v>34.114457656874542</v>
      </c>
      <c r="M259" s="24">
        <f t="shared" si="22"/>
        <v>64.02877697841727</v>
      </c>
      <c r="N259" s="3">
        <f t="shared" si="23"/>
        <v>35.971223021582723</v>
      </c>
    </row>
    <row r="260" spans="1:14">
      <c r="A260" s="78"/>
      <c r="B260" s="10" t="s">
        <v>40</v>
      </c>
      <c r="C260" s="14">
        <v>2</v>
      </c>
      <c r="D260" s="15">
        <v>39641</v>
      </c>
      <c r="E260" s="14">
        <v>3</v>
      </c>
      <c r="F260" s="13">
        <v>2.4157500000000001</v>
      </c>
      <c r="G260" s="13">
        <v>0</v>
      </c>
      <c r="H260" s="13">
        <f t="shared" si="26"/>
        <v>0</v>
      </c>
      <c r="I260" s="13">
        <v>2.29</v>
      </c>
      <c r="J260" s="13">
        <v>0.63</v>
      </c>
      <c r="K260" s="13">
        <f t="shared" si="24"/>
        <v>26.078857497671528</v>
      </c>
      <c r="L260" s="38">
        <f t="shared" si="25"/>
        <v>68.921142502328465</v>
      </c>
      <c r="M260" s="24">
        <f t="shared" ref="M260:M284" si="27">J260/I260*100</f>
        <v>27.510917030567683</v>
      </c>
      <c r="N260" s="3">
        <f t="shared" ref="N260:N284" si="28">(I260-J260)/I260*100</f>
        <v>72.489082969432317</v>
      </c>
    </row>
    <row r="261" spans="1:14">
      <c r="A261" s="78"/>
      <c r="B261" s="10" t="s">
        <v>40</v>
      </c>
      <c r="C261" s="14">
        <v>1</v>
      </c>
      <c r="D261" s="15">
        <v>39646</v>
      </c>
      <c r="E261" s="14">
        <v>3</v>
      </c>
      <c r="F261" s="13">
        <v>2.448</v>
      </c>
      <c r="G261" s="13">
        <v>0</v>
      </c>
      <c r="H261" s="13">
        <f t="shared" si="26"/>
        <v>0</v>
      </c>
      <c r="I261" s="13">
        <v>2.33</v>
      </c>
      <c r="J261" s="13">
        <v>0.31</v>
      </c>
      <c r="K261" s="13">
        <f t="shared" si="24"/>
        <v>12.663398692810457</v>
      </c>
      <c r="L261" s="38">
        <f t="shared" si="25"/>
        <v>82.33660130718954</v>
      </c>
      <c r="M261" s="24">
        <f t="shared" si="27"/>
        <v>13.304721030042918</v>
      </c>
      <c r="N261" s="3">
        <f t="shared" si="28"/>
        <v>86.695278969957073</v>
      </c>
    </row>
    <row r="262" spans="1:14">
      <c r="A262" s="78"/>
      <c r="B262" s="10" t="s">
        <v>40</v>
      </c>
      <c r="C262" s="14" t="s">
        <v>17</v>
      </c>
      <c r="D262" s="15">
        <v>39655</v>
      </c>
      <c r="E262" s="14">
        <v>3</v>
      </c>
      <c r="F262" s="13">
        <v>0.86912500000000004</v>
      </c>
      <c r="G262" s="13">
        <v>0</v>
      </c>
      <c r="H262" s="13">
        <f t="shared" si="26"/>
        <v>0</v>
      </c>
      <c r="I262" s="13">
        <v>0.82</v>
      </c>
      <c r="J262" s="13">
        <v>0</v>
      </c>
      <c r="K262" s="13">
        <f t="shared" si="24"/>
        <v>0</v>
      </c>
      <c r="L262" s="38">
        <f t="shared" si="25"/>
        <v>94.999999999999986</v>
      </c>
      <c r="M262" s="24">
        <f t="shared" si="27"/>
        <v>0</v>
      </c>
      <c r="N262" s="3">
        <f t="shared" si="28"/>
        <v>100</v>
      </c>
    </row>
    <row r="263" spans="1:14">
      <c r="A263" s="78"/>
      <c r="B263" s="10" t="s">
        <v>40</v>
      </c>
      <c r="C263" s="14" t="s">
        <v>37</v>
      </c>
      <c r="D263" s="15">
        <v>39661</v>
      </c>
      <c r="E263" s="14">
        <v>4</v>
      </c>
      <c r="F263" s="13">
        <v>1.5892500000000003</v>
      </c>
      <c r="G263" s="13">
        <v>0</v>
      </c>
      <c r="H263" s="13">
        <f t="shared" si="26"/>
        <v>0</v>
      </c>
      <c r="I263" s="13">
        <v>1.51</v>
      </c>
      <c r="J263" s="13">
        <v>0</v>
      </c>
      <c r="K263" s="13">
        <f t="shared" si="24"/>
        <v>0</v>
      </c>
      <c r="L263" s="38">
        <f t="shared" si="25"/>
        <v>95</v>
      </c>
      <c r="M263" s="24">
        <f t="shared" si="27"/>
        <v>0</v>
      </c>
      <c r="N263" s="3">
        <f t="shared" si="28"/>
        <v>100</v>
      </c>
    </row>
    <row r="264" spans="1:14">
      <c r="A264" s="78"/>
      <c r="B264" s="10" t="s">
        <v>40</v>
      </c>
      <c r="C264" s="14" t="s">
        <v>17</v>
      </c>
      <c r="D264" s="15">
        <v>39675</v>
      </c>
      <c r="E264" s="14">
        <v>4</v>
      </c>
      <c r="F264" s="13">
        <v>2.4285000000000001</v>
      </c>
      <c r="G264" s="13">
        <v>0</v>
      </c>
      <c r="H264" s="13">
        <f t="shared" si="26"/>
        <v>0</v>
      </c>
      <c r="I264" s="13">
        <v>2.31</v>
      </c>
      <c r="J264" s="13">
        <f>AVERAGE(0,0.07)</f>
        <v>3.5000000000000003E-2</v>
      </c>
      <c r="K264" s="13">
        <f t="shared" si="24"/>
        <v>1.4412188593782171</v>
      </c>
      <c r="L264" s="38">
        <f t="shared" si="25"/>
        <v>93.55878114062179</v>
      </c>
      <c r="M264" s="24">
        <f t="shared" si="27"/>
        <v>1.5151515151515151</v>
      </c>
      <c r="N264" s="3">
        <f t="shared" si="28"/>
        <v>98.48484848484847</v>
      </c>
    </row>
    <row r="265" spans="1:14">
      <c r="A265" s="78"/>
      <c r="B265" s="10" t="s">
        <v>40</v>
      </c>
      <c r="C265" s="14" t="s">
        <v>37</v>
      </c>
      <c r="D265" s="15">
        <v>39679</v>
      </c>
      <c r="E265" s="14">
        <v>4</v>
      </c>
      <c r="F265" s="13">
        <v>1.6560000000000001</v>
      </c>
      <c r="G265" s="13">
        <v>0</v>
      </c>
      <c r="H265" s="13">
        <f t="shared" si="26"/>
        <v>0</v>
      </c>
      <c r="I265" s="13">
        <v>1.57</v>
      </c>
      <c r="J265" s="13">
        <f>AVERAGE(0.15,0.78)</f>
        <v>0.46500000000000002</v>
      </c>
      <c r="K265" s="13">
        <f t="shared" si="24"/>
        <v>28.079710144927535</v>
      </c>
      <c r="L265" s="38">
        <f t="shared" si="25"/>
        <v>66.920289855072468</v>
      </c>
      <c r="M265" s="24">
        <f t="shared" si="27"/>
        <v>29.617834394904456</v>
      </c>
      <c r="N265" s="3">
        <f t="shared" si="28"/>
        <v>70.382165605095537</v>
      </c>
    </row>
    <row r="266" spans="1:14">
      <c r="A266" s="78"/>
      <c r="B266" s="10" t="s">
        <v>41</v>
      </c>
      <c r="C266" s="14" t="s">
        <v>13</v>
      </c>
      <c r="D266" s="15">
        <v>39620</v>
      </c>
      <c r="E266" s="14">
        <v>3</v>
      </c>
      <c r="F266" s="13">
        <v>2.4243486280839295</v>
      </c>
      <c r="G266" s="13">
        <v>0</v>
      </c>
      <c r="H266" s="13">
        <f t="shared" si="26"/>
        <v>0</v>
      </c>
      <c r="I266" s="13">
        <v>2.2999999999999998</v>
      </c>
      <c r="J266" s="13">
        <v>0</v>
      </c>
      <c r="K266" s="13">
        <f t="shared" si="24"/>
        <v>0</v>
      </c>
      <c r="L266" s="38">
        <f t="shared" si="25"/>
        <v>95</v>
      </c>
      <c r="M266" s="24">
        <f t="shared" si="27"/>
        <v>0</v>
      </c>
      <c r="N266" s="3">
        <f t="shared" si="28"/>
        <v>100</v>
      </c>
    </row>
    <row r="267" spans="1:14">
      <c r="A267" s="78"/>
      <c r="B267" s="10" t="s">
        <v>41</v>
      </c>
      <c r="C267" s="14">
        <v>4</v>
      </c>
      <c r="D267" s="15">
        <v>39626</v>
      </c>
      <c r="E267" s="14">
        <v>1</v>
      </c>
      <c r="F267" s="13">
        <v>2.2106930693069304</v>
      </c>
      <c r="G267" s="13">
        <v>0</v>
      </c>
      <c r="H267" s="13">
        <f t="shared" si="26"/>
        <v>0</v>
      </c>
      <c r="I267" s="13">
        <v>2.1</v>
      </c>
      <c r="J267" s="13">
        <v>0</v>
      </c>
      <c r="K267" s="13">
        <f t="shared" si="24"/>
        <v>0</v>
      </c>
      <c r="L267" s="38">
        <f t="shared" si="25"/>
        <v>95</v>
      </c>
      <c r="M267" s="24">
        <f t="shared" si="27"/>
        <v>0</v>
      </c>
      <c r="N267" s="3">
        <f t="shared" si="28"/>
        <v>100</v>
      </c>
    </row>
    <row r="268" spans="1:14">
      <c r="A268" s="78"/>
      <c r="B268" s="10" t="s">
        <v>41</v>
      </c>
      <c r="C268" s="14" t="s">
        <v>14</v>
      </c>
      <c r="D268" s="15">
        <v>39631</v>
      </c>
      <c r="E268" s="14">
        <v>3</v>
      </c>
      <c r="F268" s="13">
        <v>2.4485987696514009</v>
      </c>
      <c r="G268" s="13">
        <v>0</v>
      </c>
      <c r="H268" s="13">
        <f t="shared" si="26"/>
        <v>0</v>
      </c>
      <c r="I268" s="13">
        <v>2.33</v>
      </c>
      <c r="J268" s="13">
        <v>0</v>
      </c>
      <c r="K268" s="13">
        <f t="shared" si="24"/>
        <v>0</v>
      </c>
      <c r="L268" s="38">
        <f t="shared" si="25"/>
        <v>94.999999999999986</v>
      </c>
      <c r="M268" s="24">
        <f t="shared" si="27"/>
        <v>0</v>
      </c>
      <c r="N268" s="3">
        <f t="shared" si="28"/>
        <v>100</v>
      </c>
    </row>
    <row r="269" spans="1:14">
      <c r="A269" s="78"/>
      <c r="B269" s="10" t="s">
        <v>41</v>
      </c>
      <c r="C269" s="14" t="s">
        <v>14</v>
      </c>
      <c r="D269" s="15">
        <v>39682</v>
      </c>
      <c r="E269" s="14">
        <v>3</v>
      </c>
      <c r="F269" s="13">
        <v>2.2240601503759398</v>
      </c>
      <c r="G269" s="13">
        <v>0</v>
      </c>
      <c r="H269" s="13">
        <f t="shared" si="26"/>
        <v>0</v>
      </c>
      <c r="I269" s="13">
        <v>2.11</v>
      </c>
      <c r="J269" s="13">
        <v>0</v>
      </c>
      <c r="K269" s="13">
        <f t="shared" si="24"/>
        <v>0</v>
      </c>
      <c r="L269" s="38">
        <f t="shared" si="25"/>
        <v>94.999999999999986</v>
      </c>
      <c r="M269" s="24">
        <f t="shared" si="27"/>
        <v>0</v>
      </c>
      <c r="N269" s="3">
        <f t="shared" si="28"/>
        <v>100</v>
      </c>
    </row>
    <row r="270" spans="1:14">
      <c r="A270" s="78"/>
      <c r="B270" s="10" t="s">
        <v>41</v>
      </c>
      <c r="C270" s="14" t="s">
        <v>14</v>
      </c>
      <c r="D270" s="15">
        <v>39687</v>
      </c>
      <c r="E270" s="14">
        <v>3</v>
      </c>
      <c r="F270" s="13">
        <v>2.2501025290498973</v>
      </c>
      <c r="G270" s="13">
        <v>0</v>
      </c>
      <c r="H270" s="13">
        <f t="shared" si="26"/>
        <v>0</v>
      </c>
      <c r="I270" s="13">
        <v>2.14</v>
      </c>
      <c r="J270" s="13">
        <v>0</v>
      </c>
      <c r="K270" s="13">
        <f t="shared" si="24"/>
        <v>0</v>
      </c>
      <c r="L270" s="38">
        <f t="shared" si="25"/>
        <v>95</v>
      </c>
      <c r="M270" s="24">
        <f t="shared" si="27"/>
        <v>0</v>
      </c>
      <c r="N270" s="3">
        <f t="shared" si="28"/>
        <v>100</v>
      </c>
    </row>
    <row r="271" spans="1:14">
      <c r="A271" s="78"/>
      <c r="B271" s="10" t="s">
        <v>42</v>
      </c>
      <c r="C271" s="14" t="s">
        <v>14</v>
      </c>
      <c r="D271" s="15">
        <v>39626</v>
      </c>
      <c r="E271" s="14">
        <v>3</v>
      </c>
      <c r="F271" s="13">
        <v>2.1927326055075773</v>
      </c>
      <c r="G271" s="13">
        <v>0</v>
      </c>
      <c r="H271" s="13">
        <f t="shared" si="26"/>
        <v>0</v>
      </c>
      <c r="I271" s="13">
        <v>2.08</v>
      </c>
      <c r="J271" s="13">
        <v>0</v>
      </c>
      <c r="K271" s="13">
        <f t="shared" si="24"/>
        <v>0</v>
      </c>
      <c r="L271" s="38">
        <f t="shared" si="25"/>
        <v>94.999999999999986</v>
      </c>
      <c r="M271" s="24">
        <f t="shared" si="27"/>
        <v>0</v>
      </c>
      <c r="N271" s="3">
        <f t="shared" si="28"/>
        <v>100</v>
      </c>
    </row>
    <row r="272" spans="1:14">
      <c r="A272" s="78"/>
      <c r="B272" s="10" t="s">
        <v>42</v>
      </c>
      <c r="C272" s="14">
        <v>4</v>
      </c>
      <c r="D272" s="15">
        <v>39633</v>
      </c>
      <c r="E272" s="14">
        <v>1</v>
      </c>
      <c r="F272" s="13">
        <v>2.3454545454545452</v>
      </c>
      <c r="G272" s="13">
        <v>0</v>
      </c>
      <c r="H272" s="13">
        <f t="shared" si="26"/>
        <v>0</v>
      </c>
      <c r="I272" s="13">
        <v>2.23</v>
      </c>
      <c r="J272" s="13">
        <v>1.33</v>
      </c>
      <c r="K272" s="13">
        <f t="shared" si="24"/>
        <v>56.70542635658915</v>
      </c>
      <c r="L272" s="38">
        <f t="shared" si="25"/>
        <v>38.29457364341085</v>
      </c>
      <c r="M272" s="24">
        <f t="shared" si="27"/>
        <v>59.641255605381168</v>
      </c>
      <c r="N272" s="3">
        <f t="shared" si="28"/>
        <v>40.358744394618832</v>
      </c>
    </row>
    <row r="273" spans="1:14">
      <c r="A273" s="78"/>
      <c r="B273" s="10" t="s">
        <v>42</v>
      </c>
      <c r="C273" s="14" t="s">
        <v>13</v>
      </c>
      <c r="D273" s="15">
        <v>39636</v>
      </c>
      <c r="E273" s="14">
        <v>3</v>
      </c>
      <c r="F273" s="13">
        <v>1.9808477237048665</v>
      </c>
      <c r="G273" s="13">
        <v>0</v>
      </c>
      <c r="H273" s="13">
        <f t="shared" si="26"/>
        <v>0</v>
      </c>
      <c r="I273" s="13">
        <v>1.88</v>
      </c>
      <c r="J273" s="13">
        <f>AVERAGE(0.77,0.36,0)</f>
        <v>0.37666666666666665</v>
      </c>
      <c r="K273" s="13">
        <f t="shared" si="24"/>
        <v>19.015427695884185</v>
      </c>
      <c r="L273" s="38">
        <f t="shared" si="25"/>
        <v>75.984572304115801</v>
      </c>
      <c r="M273" s="24">
        <f t="shared" si="27"/>
        <v>20.035460992907801</v>
      </c>
      <c r="N273" s="3">
        <f t="shared" si="28"/>
        <v>79.964539007092199</v>
      </c>
    </row>
    <row r="274" spans="1:14">
      <c r="A274" s="78"/>
      <c r="B274" s="10" t="s">
        <v>42</v>
      </c>
      <c r="C274" s="14" t="s">
        <v>12</v>
      </c>
      <c r="D274" s="15">
        <v>39641</v>
      </c>
      <c r="E274" s="14">
        <v>3</v>
      </c>
      <c r="F274" s="13">
        <v>1.8544884359074874</v>
      </c>
      <c r="G274" s="13">
        <v>0</v>
      </c>
      <c r="H274" s="13">
        <f t="shared" si="26"/>
        <v>0</v>
      </c>
      <c r="I274" s="13">
        <v>1.76</v>
      </c>
      <c r="J274" s="13">
        <f>AVERAGE(0,0.34,0.38)</f>
        <v>0.24</v>
      </c>
      <c r="K274" s="13">
        <f t="shared" si="24"/>
        <v>12.941574363743975</v>
      </c>
      <c r="L274" s="38">
        <f t="shared" si="25"/>
        <v>82.058425636256018</v>
      </c>
      <c r="M274" s="24">
        <f t="shared" si="27"/>
        <v>13.636363636363635</v>
      </c>
      <c r="N274" s="3">
        <f t="shared" si="28"/>
        <v>86.36363636363636</v>
      </c>
    </row>
    <row r="275" spans="1:14">
      <c r="A275" s="78"/>
      <c r="B275" s="10" t="s">
        <v>42</v>
      </c>
      <c r="C275" s="14" t="s">
        <v>14</v>
      </c>
      <c r="D275" s="15">
        <v>39655</v>
      </c>
      <c r="E275" s="14">
        <v>3</v>
      </c>
      <c r="F275" s="13">
        <v>2.17298354244745</v>
      </c>
      <c r="G275" s="13">
        <v>0</v>
      </c>
      <c r="H275" s="13">
        <f t="shared" si="26"/>
        <v>0</v>
      </c>
      <c r="I275" s="13">
        <v>2.06</v>
      </c>
      <c r="J275" s="13">
        <v>0</v>
      </c>
      <c r="K275" s="13">
        <f t="shared" si="24"/>
        <v>0</v>
      </c>
      <c r="L275" s="38">
        <f t="shared" si="25"/>
        <v>95</v>
      </c>
      <c r="M275" s="24">
        <f t="shared" si="27"/>
        <v>0</v>
      </c>
      <c r="N275" s="3">
        <f t="shared" si="28"/>
        <v>100</v>
      </c>
    </row>
    <row r="276" spans="1:14">
      <c r="A276" s="78"/>
      <c r="B276" s="10" t="s">
        <v>42</v>
      </c>
      <c r="C276" s="14" t="s">
        <v>14</v>
      </c>
      <c r="D276" s="15">
        <v>39662</v>
      </c>
      <c r="E276" s="14">
        <v>3</v>
      </c>
      <c r="F276" s="13">
        <v>1.8120606925171834</v>
      </c>
      <c r="G276" s="13">
        <v>0</v>
      </c>
      <c r="H276" s="13">
        <f t="shared" si="26"/>
        <v>0</v>
      </c>
      <c r="I276" s="13">
        <v>1.72</v>
      </c>
      <c r="J276" s="13">
        <v>0</v>
      </c>
      <c r="K276" s="13">
        <f t="shared" si="24"/>
        <v>0</v>
      </c>
      <c r="L276" s="38">
        <f t="shared" si="25"/>
        <v>95</v>
      </c>
      <c r="M276" s="24">
        <f t="shared" si="27"/>
        <v>0</v>
      </c>
      <c r="N276" s="3">
        <f t="shared" si="28"/>
        <v>100</v>
      </c>
    </row>
    <row r="277" spans="1:14">
      <c r="A277" s="78"/>
      <c r="B277" s="10" t="s">
        <v>42</v>
      </c>
      <c r="C277" s="14" t="s">
        <v>12</v>
      </c>
      <c r="D277" s="15">
        <v>39677</v>
      </c>
      <c r="E277" s="14">
        <v>3</v>
      </c>
      <c r="F277" s="13">
        <v>2.2800788954635105</v>
      </c>
      <c r="G277" s="13">
        <v>0</v>
      </c>
      <c r="H277" s="13">
        <f t="shared" si="26"/>
        <v>0</v>
      </c>
      <c r="I277" s="13">
        <v>2.17</v>
      </c>
      <c r="J277" s="13">
        <f>AVERAGE(0.11,0.15,0.23)</f>
        <v>0.16333333333333333</v>
      </c>
      <c r="K277" s="13">
        <f t="shared" si="24"/>
        <v>7.163494809688582</v>
      </c>
      <c r="L277" s="38">
        <f t="shared" si="25"/>
        <v>87.836505190311414</v>
      </c>
      <c r="M277" s="24">
        <f t="shared" si="27"/>
        <v>7.5268817204301079</v>
      </c>
      <c r="N277" s="3">
        <f t="shared" si="28"/>
        <v>92.473118279569903</v>
      </c>
    </row>
    <row r="278" spans="1:14">
      <c r="A278" s="78"/>
      <c r="B278" s="10" t="s">
        <v>43</v>
      </c>
      <c r="C278" s="14">
        <v>1</v>
      </c>
      <c r="D278" s="15">
        <v>39720</v>
      </c>
      <c r="E278" s="14">
        <v>2</v>
      </c>
      <c r="F278" s="13">
        <v>1.5215741391426563</v>
      </c>
      <c r="G278" s="13">
        <v>0</v>
      </c>
      <c r="H278" s="13">
        <f t="shared" si="26"/>
        <v>0</v>
      </c>
      <c r="I278" s="13">
        <v>1.44</v>
      </c>
      <c r="J278" s="13">
        <v>0</v>
      </c>
      <c r="K278" s="13">
        <f t="shared" si="24"/>
        <v>0</v>
      </c>
      <c r="L278" s="38">
        <f t="shared" si="25"/>
        <v>95</v>
      </c>
      <c r="M278" s="24">
        <f t="shared" si="27"/>
        <v>0</v>
      </c>
      <c r="N278" s="3">
        <f t="shared" si="28"/>
        <v>100</v>
      </c>
    </row>
    <row r="279" spans="1:14">
      <c r="A279" s="78"/>
      <c r="B279" s="10" t="s">
        <v>43</v>
      </c>
      <c r="C279" s="14">
        <v>1</v>
      </c>
      <c r="D279" s="15">
        <v>39741</v>
      </c>
      <c r="E279" s="14">
        <v>2</v>
      </c>
      <c r="F279" s="13">
        <v>0.97203092059030216</v>
      </c>
      <c r="G279" s="13">
        <v>0</v>
      </c>
      <c r="H279" s="13">
        <f t="shared" si="26"/>
        <v>0</v>
      </c>
      <c r="I279" s="13">
        <v>0.92400000000000004</v>
      </c>
      <c r="J279" s="13">
        <v>0</v>
      </c>
      <c r="K279" s="13">
        <f t="shared" si="24"/>
        <v>0</v>
      </c>
      <c r="L279" s="38">
        <f t="shared" si="25"/>
        <v>95</v>
      </c>
      <c r="M279" s="24">
        <f t="shared" si="27"/>
        <v>0</v>
      </c>
      <c r="N279" s="3">
        <f t="shared" si="28"/>
        <v>100</v>
      </c>
    </row>
    <row r="280" spans="1:14">
      <c r="A280" s="78"/>
      <c r="B280" s="10" t="s">
        <v>48</v>
      </c>
      <c r="C280" s="14">
        <v>1</v>
      </c>
      <c r="D280" s="15">
        <v>39615</v>
      </c>
      <c r="E280" s="14">
        <v>5</v>
      </c>
      <c r="F280" s="13">
        <v>1.2069127123608669</v>
      </c>
      <c r="G280" s="13">
        <v>0</v>
      </c>
      <c r="H280" s="13">
        <f t="shared" si="26"/>
        <v>0</v>
      </c>
      <c r="I280" s="13">
        <v>1.1499999999999999</v>
      </c>
      <c r="J280" s="13">
        <v>0</v>
      </c>
      <c r="K280" s="13">
        <f t="shared" si="24"/>
        <v>0</v>
      </c>
      <c r="L280" s="38">
        <f t="shared" si="25"/>
        <v>95</v>
      </c>
      <c r="M280" s="24">
        <f t="shared" si="27"/>
        <v>0</v>
      </c>
      <c r="N280" s="3">
        <f t="shared" si="28"/>
        <v>100</v>
      </c>
    </row>
    <row r="281" spans="1:14">
      <c r="A281" s="78"/>
      <c r="B281" s="10" t="s">
        <v>48</v>
      </c>
      <c r="C281" s="14">
        <v>1</v>
      </c>
      <c r="D281" s="15">
        <v>39621</v>
      </c>
      <c r="E281" s="14">
        <v>12</v>
      </c>
      <c r="F281" s="13">
        <v>2.6722905682483891</v>
      </c>
      <c r="G281" s="13">
        <v>0</v>
      </c>
      <c r="H281" s="13">
        <f t="shared" si="26"/>
        <v>0</v>
      </c>
      <c r="I281" s="13">
        <v>2.5299999999999998</v>
      </c>
      <c r="J281" s="13">
        <v>0</v>
      </c>
      <c r="K281" s="13">
        <f t="shared" si="24"/>
        <v>0</v>
      </c>
      <c r="L281" s="38">
        <f t="shared" si="25"/>
        <v>94.999999999999986</v>
      </c>
      <c r="M281" s="24">
        <f t="shared" si="27"/>
        <v>0</v>
      </c>
      <c r="N281" s="3">
        <f t="shared" si="28"/>
        <v>100</v>
      </c>
    </row>
    <row r="282" spans="1:14">
      <c r="A282" s="78"/>
      <c r="B282" s="10" t="s">
        <v>48</v>
      </c>
      <c r="C282" s="14">
        <v>1</v>
      </c>
      <c r="D282" s="15">
        <v>39636</v>
      </c>
      <c r="E282" s="14">
        <v>5</v>
      </c>
      <c r="F282" s="13">
        <v>1.7470415934387813</v>
      </c>
      <c r="G282" s="13">
        <v>0</v>
      </c>
      <c r="H282" s="13">
        <f t="shared" si="26"/>
        <v>0</v>
      </c>
      <c r="I282" s="13">
        <v>1.66</v>
      </c>
      <c r="J282" s="13">
        <v>0</v>
      </c>
      <c r="K282" s="13">
        <f t="shared" si="24"/>
        <v>0</v>
      </c>
      <c r="L282" s="38">
        <f t="shared" si="25"/>
        <v>94.999999999999986</v>
      </c>
      <c r="M282" s="24">
        <f t="shared" si="27"/>
        <v>0</v>
      </c>
      <c r="N282" s="3">
        <f t="shared" si="28"/>
        <v>100</v>
      </c>
    </row>
    <row r="283" spans="1:14">
      <c r="A283" s="78"/>
      <c r="B283" s="10" t="s">
        <v>48</v>
      </c>
      <c r="C283" s="14">
        <v>1</v>
      </c>
      <c r="D283" s="15">
        <v>39642</v>
      </c>
      <c r="E283" s="14">
        <v>26</v>
      </c>
      <c r="F283" s="13">
        <v>9.0397188049209127</v>
      </c>
      <c r="G283" s="13">
        <v>0</v>
      </c>
      <c r="H283" s="13">
        <f t="shared" si="26"/>
        <v>0</v>
      </c>
      <c r="I283" s="13">
        <v>8.59</v>
      </c>
      <c r="J283" s="13">
        <v>1.51</v>
      </c>
      <c r="K283" s="13">
        <f t="shared" si="24"/>
        <v>16.704059413640255</v>
      </c>
      <c r="L283" s="38">
        <f t="shared" si="25"/>
        <v>78.295940586359734</v>
      </c>
      <c r="M283" s="24">
        <f t="shared" si="27"/>
        <v>17.578579743888241</v>
      </c>
      <c r="N283" s="3">
        <f t="shared" si="28"/>
        <v>82.421420256111759</v>
      </c>
    </row>
    <row r="284" spans="1:14" ht="15.75" thickBot="1">
      <c r="A284" s="79"/>
      <c r="B284" s="43" t="s">
        <v>48</v>
      </c>
      <c r="C284" s="31">
        <v>1</v>
      </c>
      <c r="D284" s="32">
        <v>39683</v>
      </c>
      <c r="E284" s="31">
        <v>7</v>
      </c>
      <c r="F284" s="16">
        <v>2.3620386643233742</v>
      </c>
      <c r="G284" s="16">
        <v>0</v>
      </c>
      <c r="H284" s="16">
        <f t="shared" si="26"/>
        <v>0</v>
      </c>
      <c r="I284" s="16">
        <v>2.2400000000000002</v>
      </c>
      <c r="J284" s="16">
        <v>0</v>
      </c>
      <c r="K284" s="16">
        <f t="shared" si="24"/>
        <v>0</v>
      </c>
      <c r="L284" s="65">
        <f t="shared" si="25"/>
        <v>94.999999999999986</v>
      </c>
      <c r="M284" s="25">
        <f t="shared" si="27"/>
        <v>0</v>
      </c>
      <c r="N284" s="3">
        <f t="shared" si="28"/>
        <v>100</v>
      </c>
    </row>
    <row r="285" spans="1:14" ht="18.75" thickBot="1">
      <c r="B285" s="59"/>
      <c r="C285" s="59"/>
      <c r="D285" s="59"/>
      <c r="E285" s="48" t="s">
        <v>58</v>
      </c>
      <c r="F285" s="48" t="s">
        <v>59</v>
      </c>
      <c r="G285" s="48" t="s">
        <v>60</v>
      </c>
      <c r="H285" s="48" t="s">
        <v>61</v>
      </c>
      <c r="I285" s="48" t="s">
        <v>62</v>
      </c>
      <c r="J285" s="48" t="s">
        <v>63</v>
      </c>
      <c r="K285" s="48" t="s">
        <v>64</v>
      </c>
      <c r="L285" s="48" t="s">
        <v>65</v>
      </c>
      <c r="M285" s="49" t="s">
        <v>66</v>
      </c>
    </row>
    <row r="286" spans="1:14">
      <c r="A286" s="45" t="s">
        <v>71</v>
      </c>
      <c r="B286" s="44"/>
      <c r="C286" s="44"/>
      <c r="D286" s="44"/>
      <c r="E286" s="46">
        <f>AVERAGE(E65:E83,E85:E109,E111:E155,E157:E284)</f>
        <v>4.4046511627906977</v>
      </c>
      <c r="F286" s="46">
        <f t="shared" ref="F286:M286" si="29">AVERAGE(F65:F83,F85:F109,F111:F155,F157:F284)</f>
        <v>2.2893631253118514</v>
      </c>
      <c r="G286" s="46">
        <f t="shared" si="29"/>
        <v>0</v>
      </c>
      <c r="H286" s="46">
        <f t="shared" si="29"/>
        <v>0</v>
      </c>
      <c r="I286" s="46">
        <f t="shared" si="29"/>
        <v>2.1661394912581615</v>
      </c>
      <c r="J286" s="46">
        <f t="shared" si="29"/>
        <v>0.23930961240310075</v>
      </c>
      <c r="K286" s="46">
        <f t="shared" si="29"/>
        <v>9.3719712386989933</v>
      </c>
      <c r="L286" s="46">
        <f t="shared" si="29"/>
        <v>85.628028761300996</v>
      </c>
      <c r="M286" s="46">
        <f t="shared" si="29"/>
        <v>9.8621174009644328</v>
      </c>
    </row>
    <row r="287" spans="1:14">
      <c r="A287" s="37"/>
      <c r="B287" s="10"/>
      <c r="C287" s="10"/>
      <c r="D287" s="11"/>
      <c r="G287" s="12"/>
      <c r="H287" s="12"/>
      <c r="I287" s="12"/>
      <c r="J287" s="12"/>
      <c r="K287" s="12"/>
      <c r="L287" s="38"/>
      <c r="M287" s="39"/>
    </row>
    <row r="288" spans="1:14">
      <c r="A288" s="37"/>
      <c r="B288" s="10"/>
      <c r="C288" s="10"/>
      <c r="D288" s="11"/>
      <c r="E288" s="10"/>
      <c r="F288" s="12"/>
      <c r="G288" s="12"/>
      <c r="H288" s="12"/>
      <c r="I288" s="12"/>
      <c r="J288" s="12"/>
      <c r="K288" s="12"/>
      <c r="L288" s="38"/>
      <c r="M288" s="39"/>
    </row>
    <row r="289" spans="1:13">
      <c r="A289" s="37"/>
      <c r="B289" s="10"/>
      <c r="C289" s="10"/>
      <c r="D289" s="11"/>
      <c r="E289" s="10"/>
      <c r="F289" s="12"/>
      <c r="G289" s="12"/>
      <c r="H289" s="12"/>
      <c r="I289" s="12"/>
      <c r="J289" s="12"/>
      <c r="K289" s="12"/>
      <c r="L289" s="38"/>
      <c r="M289" s="39"/>
    </row>
    <row r="290" spans="1:13">
      <c r="A290" s="37"/>
      <c r="B290" s="10"/>
      <c r="C290" s="10"/>
      <c r="D290" s="11"/>
      <c r="E290" s="30">
        <v>4.0052369997114408</v>
      </c>
      <c r="F290" s="30">
        <v>90.994763000288529</v>
      </c>
      <c r="G290" s="12"/>
      <c r="H290" s="12"/>
      <c r="I290" s="12"/>
      <c r="J290" s="12"/>
      <c r="K290" s="12"/>
      <c r="L290" s="38"/>
      <c r="M290" s="39"/>
    </row>
    <row r="291" spans="1:13">
      <c r="A291" s="37"/>
      <c r="B291" s="10"/>
      <c r="C291" s="10"/>
      <c r="D291" s="11"/>
      <c r="E291" s="10"/>
      <c r="F291" s="12"/>
      <c r="G291" s="12"/>
      <c r="H291" s="12"/>
      <c r="I291" s="12"/>
      <c r="J291" s="12"/>
      <c r="K291" s="12"/>
      <c r="L291" s="38"/>
      <c r="M291" s="39"/>
    </row>
    <row r="292" spans="1:13">
      <c r="A292" s="37"/>
      <c r="B292" s="10"/>
      <c r="C292" s="10"/>
      <c r="D292" s="11"/>
      <c r="E292" s="10"/>
      <c r="F292" s="12"/>
      <c r="G292" s="12"/>
      <c r="H292" s="12"/>
      <c r="I292" s="12"/>
      <c r="J292" s="12"/>
      <c r="K292" s="12"/>
      <c r="L292" s="38"/>
      <c r="M292" s="40"/>
    </row>
    <row r="293" spans="1:13">
      <c r="A293" s="37"/>
      <c r="B293" s="10"/>
      <c r="C293" s="10"/>
      <c r="D293" s="11"/>
      <c r="E293" s="10"/>
      <c r="F293" s="12"/>
      <c r="G293" s="12"/>
      <c r="H293" s="12"/>
      <c r="I293" s="12"/>
      <c r="J293" s="12"/>
      <c r="K293" s="12"/>
      <c r="L293" s="38"/>
      <c r="M293" s="39"/>
    </row>
    <row r="294" spans="1:13">
      <c r="A294" s="39"/>
      <c r="B294" s="10"/>
      <c r="C294" s="10"/>
      <c r="D294" s="11"/>
      <c r="E294" s="10"/>
      <c r="F294" s="12"/>
      <c r="G294" s="12"/>
      <c r="H294" s="12"/>
      <c r="I294" s="12"/>
      <c r="J294" s="12"/>
      <c r="K294" s="12"/>
      <c r="L294" s="38"/>
      <c r="M294" s="39"/>
    </row>
    <row r="295" spans="1:13">
      <c r="A295" s="39"/>
      <c r="B295" s="10"/>
      <c r="C295" s="10"/>
      <c r="D295" s="11"/>
      <c r="E295" s="10"/>
      <c r="F295" s="12"/>
      <c r="G295" s="12"/>
      <c r="H295" s="12"/>
      <c r="I295" s="12"/>
      <c r="J295" s="12"/>
      <c r="K295" s="12"/>
      <c r="L295" s="38"/>
      <c r="M295" s="39"/>
    </row>
    <row r="296" spans="1:13">
      <c r="A296" s="39"/>
      <c r="B296" s="10"/>
      <c r="C296" s="10"/>
      <c r="D296" s="11"/>
      <c r="E296" s="10"/>
      <c r="F296" s="12"/>
      <c r="G296" s="12"/>
      <c r="H296" s="12"/>
      <c r="I296" s="12"/>
      <c r="J296" s="12"/>
      <c r="K296" s="12"/>
      <c r="L296" s="12"/>
      <c r="M296" s="39"/>
    </row>
    <row r="297" spans="1:13">
      <c r="A297" s="39"/>
      <c r="B297" s="10"/>
      <c r="C297" s="10"/>
      <c r="D297" s="11"/>
      <c r="E297" s="10"/>
      <c r="F297" s="12"/>
      <c r="G297" s="12"/>
      <c r="H297" s="12"/>
      <c r="I297" s="12"/>
      <c r="J297" s="12"/>
      <c r="K297" s="12"/>
      <c r="L297" s="38"/>
      <c r="M297" s="39"/>
    </row>
    <row r="298" spans="1:13">
      <c r="A298" s="39"/>
      <c r="B298" s="10"/>
      <c r="C298" s="10"/>
      <c r="D298" s="11"/>
      <c r="E298" s="10"/>
      <c r="F298" s="12"/>
      <c r="G298" s="12"/>
      <c r="H298" s="12"/>
      <c r="I298" s="12"/>
      <c r="J298" s="12"/>
      <c r="K298" s="12"/>
      <c r="L298" s="38"/>
      <c r="M298" s="39"/>
    </row>
    <row r="299" spans="1:13">
      <c r="A299" s="39"/>
      <c r="B299" s="10"/>
      <c r="C299" s="10"/>
      <c r="D299" s="11"/>
      <c r="E299" s="10"/>
      <c r="F299" s="12"/>
      <c r="G299" s="12"/>
      <c r="H299" s="12"/>
      <c r="I299" s="12"/>
      <c r="J299" s="12"/>
      <c r="K299" s="12"/>
      <c r="L299" s="38"/>
      <c r="M299" s="39"/>
    </row>
    <row r="300" spans="1:13">
      <c r="A300" s="39"/>
      <c r="B300" s="10"/>
      <c r="C300" s="10"/>
      <c r="D300" s="11"/>
      <c r="E300" s="10"/>
      <c r="F300" s="12"/>
      <c r="G300" s="12"/>
      <c r="H300" s="12"/>
      <c r="I300" s="12"/>
      <c r="J300" s="12"/>
      <c r="K300" s="12"/>
      <c r="L300" s="38"/>
      <c r="M300" s="39"/>
    </row>
    <row r="301" spans="1:13">
      <c r="A301" s="39"/>
      <c r="B301" s="10"/>
      <c r="C301" s="10"/>
      <c r="D301" s="11"/>
      <c r="E301" s="10"/>
      <c r="F301" s="12"/>
      <c r="G301" s="12"/>
      <c r="H301" s="12"/>
      <c r="I301" s="12"/>
      <c r="J301" s="12"/>
      <c r="K301" s="12"/>
      <c r="L301" s="38"/>
      <c r="M301" s="39"/>
    </row>
    <row r="302" spans="1:13">
      <c r="A302" s="39"/>
      <c r="B302" s="10"/>
      <c r="C302" s="10"/>
      <c r="D302" s="11"/>
      <c r="E302" s="10"/>
      <c r="F302" s="12"/>
      <c r="G302" s="12"/>
      <c r="H302" s="12"/>
      <c r="I302" s="12"/>
      <c r="J302" s="12"/>
      <c r="K302" s="12"/>
      <c r="L302" s="38"/>
      <c r="M302" s="39"/>
    </row>
    <row r="303" spans="1:13">
      <c r="A303" s="39"/>
      <c r="B303" s="10"/>
      <c r="C303" s="10"/>
      <c r="D303" s="11"/>
      <c r="E303" s="10"/>
      <c r="F303" s="12"/>
      <c r="G303" s="12"/>
      <c r="H303" s="12"/>
      <c r="I303" s="12"/>
      <c r="J303" s="12"/>
      <c r="K303" s="12"/>
      <c r="L303" s="38"/>
      <c r="M303" s="39"/>
    </row>
    <row r="304" spans="1:13">
      <c r="A304" s="39"/>
      <c r="B304" s="10"/>
      <c r="C304" s="10"/>
      <c r="D304" s="11"/>
      <c r="E304" s="10"/>
      <c r="F304" s="12"/>
      <c r="G304" s="12"/>
      <c r="H304" s="12"/>
      <c r="I304" s="12"/>
      <c r="J304" s="12"/>
      <c r="K304" s="12"/>
      <c r="L304" s="38"/>
      <c r="M304" s="39"/>
    </row>
    <row r="305" spans="1:13">
      <c r="A305" s="39"/>
      <c r="B305" s="10"/>
      <c r="C305" s="10"/>
      <c r="D305" s="11"/>
      <c r="E305" s="10"/>
      <c r="F305" s="12"/>
      <c r="G305" s="12"/>
      <c r="H305" s="12"/>
      <c r="I305" s="12"/>
      <c r="J305" s="12"/>
      <c r="K305" s="12"/>
      <c r="L305" s="38"/>
      <c r="M305" s="39"/>
    </row>
    <row r="306" spans="1:13">
      <c r="A306" s="39"/>
      <c r="B306" s="10"/>
      <c r="C306" s="10"/>
      <c r="D306" s="11"/>
      <c r="E306" s="10"/>
      <c r="F306" s="12"/>
      <c r="G306" s="12"/>
      <c r="H306" s="12"/>
      <c r="I306" s="12"/>
      <c r="J306" s="12"/>
      <c r="K306" s="12"/>
      <c r="L306" s="38"/>
      <c r="M306" s="39"/>
    </row>
    <row r="307" spans="1:13">
      <c r="A307" s="39"/>
      <c r="B307" s="10"/>
      <c r="C307" s="10"/>
      <c r="D307" s="11"/>
      <c r="E307" s="10"/>
      <c r="F307" s="12"/>
      <c r="G307" s="12"/>
      <c r="H307" s="12"/>
      <c r="I307" s="12"/>
      <c r="J307" s="12"/>
      <c r="K307" s="12"/>
      <c r="L307" s="38"/>
      <c r="M307" s="39"/>
    </row>
    <row r="308" spans="1:13">
      <c r="A308" s="39"/>
      <c r="B308" s="10"/>
      <c r="C308" s="10"/>
      <c r="D308" s="11"/>
      <c r="E308" s="10"/>
      <c r="F308" s="12"/>
      <c r="G308" s="12"/>
      <c r="H308" s="12"/>
      <c r="I308" s="12"/>
      <c r="J308" s="12"/>
      <c r="K308" s="12"/>
      <c r="L308" s="38"/>
      <c r="M308" s="39"/>
    </row>
    <row r="309" spans="1:13">
      <c r="A309" s="39"/>
      <c r="B309" s="10"/>
      <c r="C309" s="10"/>
      <c r="D309" s="11"/>
      <c r="E309" s="10"/>
      <c r="F309" s="12"/>
      <c r="G309" s="12"/>
      <c r="H309" s="12"/>
      <c r="I309" s="12"/>
      <c r="J309" s="12"/>
      <c r="K309" s="12"/>
      <c r="L309" s="38"/>
      <c r="M309" s="39"/>
    </row>
    <row r="310" spans="1:13">
      <c r="A310" s="39"/>
      <c r="B310" s="10"/>
      <c r="C310" s="10"/>
      <c r="D310" s="11"/>
      <c r="E310" s="10"/>
      <c r="F310" s="12"/>
      <c r="G310" s="12"/>
      <c r="H310" s="12"/>
      <c r="I310" s="12"/>
      <c r="J310" s="12"/>
      <c r="K310" s="12"/>
      <c r="L310" s="38"/>
      <c r="M310" s="39"/>
    </row>
    <row r="311" spans="1:13">
      <c r="A311" s="39"/>
      <c r="B311" s="10"/>
      <c r="C311" s="10"/>
      <c r="D311" s="11"/>
      <c r="E311" s="10"/>
      <c r="F311" s="12"/>
      <c r="G311" s="12"/>
      <c r="H311" s="12"/>
      <c r="I311" s="12"/>
      <c r="J311" s="12"/>
      <c r="K311" s="12"/>
      <c r="L311" s="38"/>
      <c r="M311" s="39"/>
    </row>
    <row r="314" spans="1:13">
      <c r="C314" s="1"/>
    </row>
    <row r="315" spans="1:13">
      <c r="E315" s="3"/>
      <c r="F315" s="3"/>
    </row>
  </sheetData>
  <mergeCells count="8">
    <mergeCell ref="A3:A32"/>
    <mergeCell ref="A121:A284"/>
    <mergeCell ref="A34:A73"/>
    <mergeCell ref="A75:A119"/>
    <mergeCell ref="A2:M2"/>
    <mergeCell ref="A33:M33"/>
    <mergeCell ref="A74:M74"/>
    <mergeCell ref="A120:M120"/>
  </mergeCells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11"/>
  <sheetViews>
    <sheetView topLeftCell="A45" zoomScale="91" zoomScaleNormal="91" workbookViewId="0">
      <selection activeCell="E98" sqref="E98"/>
    </sheetView>
  </sheetViews>
  <sheetFormatPr defaultRowHeight="15"/>
  <cols>
    <col min="4" max="4" width="14.5703125" customWidth="1"/>
    <col min="5" max="5" width="15.140625" customWidth="1"/>
    <col min="6" max="6" width="13.7109375" customWidth="1"/>
    <col min="7" max="8" width="14.7109375" customWidth="1"/>
    <col min="9" max="9" width="15.28515625" customWidth="1"/>
    <col min="10" max="11" width="16.85546875" customWidth="1"/>
    <col min="13" max="13" width="17.85546875" customWidth="1"/>
    <col min="15" max="15" width="24.28515625" bestFit="1" customWidth="1"/>
    <col min="20" max="20" width="12" bestFit="1" customWidth="1"/>
  </cols>
  <sheetData>
    <row r="1" spans="1:20" ht="39" thickBot="1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44</v>
      </c>
      <c r="I1" s="17" t="s">
        <v>7</v>
      </c>
      <c r="J1" s="17" t="s">
        <v>8</v>
      </c>
      <c r="K1" s="17" t="s">
        <v>45</v>
      </c>
      <c r="L1" s="17" t="s">
        <v>9</v>
      </c>
      <c r="M1" s="18" t="s">
        <v>57</v>
      </c>
    </row>
    <row r="2" spans="1:20" ht="15" customHeight="1" thickBot="1">
      <c r="A2" s="80">
        <v>2005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2"/>
      <c r="O2" s="64">
        <v>2005</v>
      </c>
      <c r="P2" s="34" t="s">
        <v>50</v>
      </c>
      <c r="Q2" s="35" t="s">
        <v>51</v>
      </c>
      <c r="R2" s="35" t="s">
        <v>52</v>
      </c>
      <c r="S2" s="35" t="s">
        <v>53</v>
      </c>
      <c r="T2" s="36" t="s">
        <v>54</v>
      </c>
    </row>
    <row r="3" spans="1:20" ht="15" customHeight="1">
      <c r="A3" s="74">
        <v>2005</v>
      </c>
      <c r="B3" s="9" t="s">
        <v>46</v>
      </c>
      <c r="C3" s="10" t="s">
        <v>14</v>
      </c>
      <c r="D3" s="11">
        <v>38496</v>
      </c>
      <c r="E3" s="10">
        <v>3</v>
      </c>
      <c r="F3" s="66">
        <v>1.47</v>
      </c>
      <c r="G3" s="12">
        <v>0</v>
      </c>
      <c r="H3" s="12">
        <f t="shared" ref="H3:H21" si="0">100*G3/F3</f>
        <v>0</v>
      </c>
      <c r="I3" s="12">
        <v>1.38</v>
      </c>
      <c r="J3" s="12">
        <v>0</v>
      </c>
      <c r="K3" s="13">
        <f t="shared" ref="K3:K21" si="1">100*J3/F3</f>
        <v>0</v>
      </c>
      <c r="L3" s="38">
        <f t="shared" ref="L3:L21" si="2">100*(0.95*F3-G3-J3)/F3</f>
        <v>94.999999999999986</v>
      </c>
      <c r="M3" s="23">
        <f>J3/I3*100</f>
        <v>0</v>
      </c>
      <c r="O3" s="60" t="s">
        <v>55</v>
      </c>
      <c r="P3" s="20">
        <f>AVERAGE(F3:F21)</f>
        <v>2.5076567740704823</v>
      </c>
      <c r="Q3" s="8">
        <f>MIN(F3:F21)</f>
        <v>0.66</v>
      </c>
      <c r="R3" s="8">
        <f>MAX(F3:F21)</f>
        <v>12.67</v>
      </c>
      <c r="S3" s="8">
        <f>PERCENTILE(F3:F21,0.95)</f>
        <v>5.4879999999999836</v>
      </c>
      <c r="T3" s="23">
        <f>100*STDEV(F3:F21)/P3</f>
        <v>104.24565320574861</v>
      </c>
    </row>
    <row r="4" spans="1:20">
      <c r="A4" s="75"/>
      <c r="B4" s="9" t="s">
        <v>46</v>
      </c>
      <c r="C4" s="10" t="s">
        <v>14</v>
      </c>
      <c r="D4" s="11">
        <v>38501</v>
      </c>
      <c r="E4" s="10">
        <v>3</v>
      </c>
      <c r="F4" s="66">
        <v>1.34</v>
      </c>
      <c r="G4" s="12">
        <v>0</v>
      </c>
      <c r="H4" s="12">
        <f t="shared" si="0"/>
        <v>0</v>
      </c>
      <c r="I4" s="12">
        <v>1.26</v>
      </c>
      <c r="J4" s="12">
        <v>0</v>
      </c>
      <c r="K4" s="13">
        <f t="shared" si="1"/>
        <v>0</v>
      </c>
      <c r="L4" s="38">
        <f t="shared" si="2"/>
        <v>94.999999999999986</v>
      </c>
      <c r="M4" s="24">
        <f t="shared" ref="M4:M67" si="3">J4/I4*100</f>
        <v>0</v>
      </c>
      <c r="O4" s="61" t="s">
        <v>56</v>
      </c>
      <c r="P4" s="21">
        <f>AVERAGE(I3:I21)</f>
        <v>2.3953791985248531</v>
      </c>
      <c r="Q4" s="13">
        <f>MIN(I3:I21)</f>
        <v>0.63</v>
      </c>
      <c r="R4" s="13">
        <f>MAX(I3:I21)</f>
        <v>12.21</v>
      </c>
      <c r="S4" s="13">
        <f>PERCENTILE(I3:I21,0.95)</f>
        <v>5.2709999999999839</v>
      </c>
      <c r="T4" s="24">
        <f>100*STDEV(I3:I21)/P4</f>
        <v>105.32600942821065</v>
      </c>
    </row>
    <row r="5" spans="1:20">
      <c r="A5" s="75"/>
      <c r="B5" s="9" t="s">
        <v>46</v>
      </c>
      <c r="C5" s="10" t="s">
        <v>12</v>
      </c>
      <c r="D5" s="11">
        <v>38524</v>
      </c>
      <c r="E5" s="10">
        <v>2</v>
      </c>
      <c r="F5" s="66">
        <v>1.95</v>
      </c>
      <c r="G5" s="12">
        <v>0</v>
      </c>
      <c r="H5" s="12">
        <f t="shared" si="0"/>
        <v>0</v>
      </c>
      <c r="I5" s="12">
        <v>1.86</v>
      </c>
      <c r="J5" s="12">
        <v>0</v>
      </c>
      <c r="K5" s="13">
        <f t="shared" si="1"/>
        <v>0</v>
      </c>
      <c r="L5" s="38">
        <f t="shared" si="2"/>
        <v>94.999999999999986</v>
      </c>
      <c r="M5" s="24">
        <f t="shared" si="3"/>
        <v>0</v>
      </c>
      <c r="O5" s="61" t="s">
        <v>67</v>
      </c>
      <c r="P5" s="21">
        <f>AVERAGE(H3:H21)</f>
        <v>0</v>
      </c>
      <c r="Q5" s="13">
        <f>MIN(H3:H21)</f>
        <v>0</v>
      </c>
      <c r="R5" s="13">
        <f>MAX(H3:H21)</f>
        <v>0</v>
      </c>
      <c r="S5" s="13">
        <f>PERCENTILE(H3:H21,0.95)</f>
        <v>0</v>
      </c>
      <c r="T5" s="24" t="e">
        <f>100*STDEV(H3:H21)/P5</f>
        <v>#DIV/0!</v>
      </c>
    </row>
    <row r="6" spans="1:20" ht="18">
      <c r="A6" s="75"/>
      <c r="B6" s="9" t="s">
        <v>46</v>
      </c>
      <c r="C6" s="10" t="s">
        <v>13</v>
      </c>
      <c r="D6" s="11">
        <v>38529</v>
      </c>
      <c r="E6" s="10">
        <v>3</v>
      </c>
      <c r="F6" s="66">
        <v>1.85</v>
      </c>
      <c r="G6" s="12">
        <v>0</v>
      </c>
      <c r="H6" s="12">
        <f t="shared" si="0"/>
        <v>0</v>
      </c>
      <c r="I6" s="12">
        <v>1.77</v>
      </c>
      <c r="J6" s="12">
        <v>0.1</v>
      </c>
      <c r="K6" s="13">
        <f t="shared" si="1"/>
        <v>5.4054054054054053</v>
      </c>
      <c r="L6" s="38">
        <f t="shared" si="2"/>
        <v>89.594594594594597</v>
      </c>
      <c r="M6" s="24">
        <f t="shared" si="3"/>
        <v>5.6497175141242941</v>
      </c>
      <c r="O6" s="61" t="s">
        <v>68</v>
      </c>
      <c r="P6" s="21">
        <f>AVERAGE(K3:K21)</f>
        <v>4.5733557252802868</v>
      </c>
      <c r="Q6" s="13">
        <f>MIN(K3:K21)</f>
        <v>0</v>
      </c>
      <c r="R6" s="13">
        <f>MAX(K3:K21)</f>
        <v>43.496801705756923</v>
      </c>
      <c r="S6" s="13">
        <f>PERCENTILE(K3:K21,0.95)</f>
        <v>22.037130841451731</v>
      </c>
      <c r="T6" s="24">
        <f>100*STDEV(K3:K21)/P6</f>
        <v>235.9302333326855</v>
      </c>
    </row>
    <row r="7" spans="1:20" ht="18">
      <c r="A7" s="75"/>
      <c r="B7" s="9" t="s">
        <v>46</v>
      </c>
      <c r="C7" s="10" t="s">
        <v>14</v>
      </c>
      <c r="D7" s="11">
        <v>38542</v>
      </c>
      <c r="E7" s="10">
        <v>3</v>
      </c>
      <c r="F7" s="66">
        <v>1.45</v>
      </c>
      <c r="G7" s="12">
        <v>0</v>
      </c>
      <c r="H7" s="12">
        <f t="shared" si="0"/>
        <v>0</v>
      </c>
      <c r="I7" s="12">
        <v>1.38</v>
      </c>
      <c r="J7" s="12">
        <v>0</v>
      </c>
      <c r="K7" s="13">
        <f t="shared" si="1"/>
        <v>0</v>
      </c>
      <c r="L7" s="38">
        <f t="shared" si="2"/>
        <v>95</v>
      </c>
      <c r="M7" s="24">
        <f t="shared" si="3"/>
        <v>0</v>
      </c>
      <c r="O7" s="62" t="s">
        <v>69</v>
      </c>
      <c r="P7" s="21">
        <f>AVERAGE(M3:M21)</f>
        <v>4.7697464788571331</v>
      </c>
      <c r="Q7" s="13">
        <f>MIN(M3:M21)</f>
        <v>0</v>
      </c>
      <c r="R7" s="13">
        <f>MAX(M3:M21)</f>
        <v>45.333333333333336</v>
      </c>
      <c r="S7" s="13">
        <f>PERCENTILE(M3:M21,0.95)</f>
        <v>22.887141687141632</v>
      </c>
      <c r="T7" s="24">
        <f>100*STDEV(M3:M21)/P7</f>
        <v>235.7084265488202</v>
      </c>
    </row>
    <row r="8" spans="1:20" ht="18.75" thickBot="1">
      <c r="A8" s="75"/>
      <c r="B8" s="9" t="s">
        <v>46</v>
      </c>
      <c r="C8" s="10" t="s">
        <v>15</v>
      </c>
      <c r="D8" s="11">
        <v>38557</v>
      </c>
      <c r="E8" s="10">
        <v>3</v>
      </c>
      <c r="F8" s="66">
        <v>0.66</v>
      </c>
      <c r="G8" s="12">
        <v>0</v>
      </c>
      <c r="H8" s="12">
        <f t="shared" si="0"/>
        <v>0</v>
      </c>
      <c r="I8" s="12">
        <v>0.63</v>
      </c>
      <c r="J8" s="12">
        <v>0</v>
      </c>
      <c r="K8" s="13">
        <f t="shared" si="1"/>
        <v>0</v>
      </c>
      <c r="L8" s="38">
        <f t="shared" si="2"/>
        <v>95</v>
      </c>
      <c r="M8" s="24">
        <f t="shared" si="3"/>
        <v>0</v>
      </c>
      <c r="O8" s="63" t="s">
        <v>70</v>
      </c>
      <c r="P8" s="22">
        <f>AVERAGE(L3:L21)</f>
        <v>90.42664427471972</v>
      </c>
      <c r="Q8" s="16">
        <f>MIN(L3:L21)</f>
        <v>51.503198294243063</v>
      </c>
      <c r="R8" s="16">
        <f>MAX(L3:L21)</f>
        <v>95</v>
      </c>
      <c r="S8" s="16">
        <f>PERCENTILE(L3:L21,0.95)</f>
        <v>95</v>
      </c>
      <c r="T8" s="25">
        <f>100*STDEV(L3:L21)/P8</f>
        <v>11.932245103563828</v>
      </c>
    </row>
    <row r="9" spans="1:20">
      <c r="A9" s="75"/>
      <c r="B9" s="9" t="s">
        <v>46</v>
      </c>
      <c r="C9" s="3">
        <v>2</v>
      </c>
      <c r="D9" s="19">
        <v>38565</v>
      </c>
      <c r="E9" s="10">
        <v>3</v>
      </c>
      <c r="F9" s="66">
        <v>3.43</v>
      </c>
      <c r="G9" s="12">
        <v>0</v>
      </c>
      <c r="H9" s="12">
        <f t="shared" si="0"/>
        <v>0</v>
      </c>
      <c r="I9" s="12">
        <v>3.27</v>
      </c>
      <c r="J9" s="12">
        <v>0</v>
      </c>
      <c r="K9" s="12">
        <f t="shared" si="1"/>
        <v>0</v>
      </c>
      <c r="L9" s="38">
        <f t="shared" si="2"/>
        <v>95</v>
      </c>
      <c r="M9" s="24">
        <f t="shared" si="3"/>
        <v>0</v>
      </c>
    </row>
    <row r="10" spans="1:20">
      <c r="A10" s="75"/>
      <c r="B10" s="9" t="s">
        <v>46</v>
      </c>
      <c r="C10" s="3" t="s">
        <v>13</v>
      </c>
      <c r="D10" s="19">
        <v>38572</v>
      </c>
      <c r="E10" s="10">
        <v>3</v>
      </c>
      <c r="F10" s="66">
        <v>1.07</v>
      </c>
      <c r="G10" s="12">
        <v>0</v>
      </c>
      <c r="H10" s="12">
        <f t="shared" si="0"/>
        <v>0</v>
      </c>
      <c r="I10" s="12">
        <v>1.02</v>
      </c>
      <c r="J10" s="12">
        <v>0</v>
      </c>
      <c r="K10" s="12">
        <f t="shared" si="1"/>
        <v>0</v>
      </c>
      <c r="L10" s="38">
        <f t="shared" si="2"/>
        <v>94.999999999999986</v>
      </c>
      <c r="M10" s="24">
        <f t="shared" si="3"/>
        <v>0</v>
      </c>
    </row>
    <row r="11" spans="1:20">
      <c r="A11" s="75"/>
      <c r="B11" s="69" t="s">
        <v>16</v>
      </c>
      <c r="C11" s="70" t="s">
        <v>13</v>
      </c>
      <c r="D11" s="71">
        <v>38524</v>
      </c>
      <c r="E11" s="72">
        <v>3</v>
      </c>
      <c r="F11" s="67">
        <v>2.29</v>
      </c>
      <c r="G11" s="12">
        <v>0</v>
      </c>
      <c r="H11" s="12">
        <f t="shared" si="0"/>
        <v>0</v>
      </c>
      <c r="I11" s="12">
        <v>2.17</v>
      </c>
      <c r="J11" s="12">
        <v>0</v>
      </c>
      <c r="K11" s="12">
        <f t="shared" si="1"/>
        <v>0</v>
      </c>
      <c r="L11" s="38">
        <f t="shared" si="2"/>
        <v>95</v>
      </c>
      <c r="M11" s="24">
        <f t="shared" si="3"/>
        <v>0</v>
      </c>
    </row>
    <row r="12" spans="1:20">
      <c r="A12" s="75"/>
      <c r="B12" s="9" t="s">
        <v>16</v>
      </c>
      <c r="C12" s="14">
        <v>1</v>
      </c>
      <c r="D12" s="15">
        <v>38529</v>
      </c>
      <c r="E12" s="14">
        <v>3</v>
      </c>
      <c r="F12" s="68">
        <v>1.93</v>
      </c>
      <c r="G12" s="13">
        <v>0</v>
      </c>
      <c r="H12" s="13">
        <f t="shared" si="0"/>
        <v>0</v>
      </c>
      <c r="I12" s="13">
        <v>1.84</v>
      </c>
      <c r="J12" s="13">
        <v>0.12</v>
      </c>
      <c r="K12" s="13">
        <f t="shared" si="1"/>
        <v>6.2176165803108807</v>
      </c>
      <c r="L12" s="38">
        <f t="shared" si="2"/>
        <v>88.782383419689111</v>
      </c>
      <c r="M12" s="24">
        <f t="shared" si="3"/>
        <v>6.5217391304347823</v>
      </c>
    </row>
    <row r="13" spans="1:20">
      <c r="A13" s="75"/>
      <c r="B13" s="9" t="s">
        <v>16</v>
      </c>
      <c r="C13" s="14" t="s">
        <v>14</v>
      </c>
      <c r="D13" s="15">
        <v>38538</v>
      </c>
      <c r="E13" s="14">
        <v>3</v>
      </c>
      <c r="F13" s="68">
        <v>1.4654787073391724</v>
      </c>
      <c r="G13" s="13">
        <v>0</v>
      </c>
      <c r="H13" s="13">
        <f t="shared" si="0"/>
        <v>0</v>
      </c>
      <c r="I13" s="13">
        <v>1.3922047719722137</v>
      </c>
      <c r="J13" s="13">
        <v>0</v>
      </c>
      <c r="K13" s="13">
        <f t="shared" si="1"/>
        <v>0</v>
      </c>
      <c r="L13" s="38">
        <f t="shared" si="2"/>
        <v>95</v>
      </c>
      <c r="M13" s="24">
        <f t="shared" si="3"/>
        <v>0</v>
      </c>
    </row>
    <row r="14" spans="1:20">
      <c r="A14" s="75"/>
      <c r="B14" s="9" t="s">
        <v>16</v>
      </c>
      <c r="C14" s="14" t="s">
        <v>14</v>
      </c>
      <c r="D14" s="15">
        <v>38542</v>
      </c>
      <c r="E14" s="14">
        <v>3</v>
      </c>
      <c r="F14" s="68">
        <v>1.47</v>
      </c>
      <c r="G14" s="13">
        <v>0</v>
      </c>
      <c r="H14" s="13">
        <f t="shared" si="0"/>
        <v>0</v>
      </c>
      <c r="I14" s="13">
        <v>1.4</v>
      </c>
      <c r="J14" s="13">
        <v>0</v>
      </c>
      <c r="K14" s="13">
        <f t="shared" si="1"/>
        <v>0</v>
      </c>
      <c r="L14" s="38">
        <f t="shared" si="2"/>
        <v>94.999999999999986</v>
      </c>
      <c r="M14" s="24">
        <f t="shared" si="3"/>
        <v>0</v>
      </c>
    </row>
    <row r="15" spans="1:20">
      <c r="A15" s="75"/>
      <c r="B15" s="9" t="s">
        <v>16</v>
      </c>
      <c r="C15" s="14" t="s">
        <v>14</v>
      </c>
      <c r="D15" s="15">
        <v>38550</v>
      </c>
      <c r="E15" s="14">
        <v>3</v>
      </c>
      <c r="F15" s="68">
        <v>2.08</v>
      </c>
      <c r="G15" s="13">
        <v>0</v>
      </c>
      <c r="H15" s="13">
        <f t="shared" si="0"/>
        <v>0</v>
      </c>
      <c r="I15" s="13">
        <v>1.97</v>
      </c>
      <c r="J15" s="13">
        <v>0</v>
      </c>
      <c r="K15" s="13">
        <f t="shared" si="1"/>
        <v>0</v>
      </c>
      <c r="L15" s="38">
        <f t="shared" si="2"/>
        <v>95</v>
      </c>
      <c r="M15" s="24">
        <f t="shared" si="3"/>
        <v>0</v>
      </c>
    </row>
    <row r="16" spans="1:20">
      <c r="A16" s="75"/>
      <c r="B16" s="9" t="s">
        <v>16</v>
      </c>
      <c r="C16" s="14" t="s">
        <v>17</v>
      </c>
      <c r="D16" s="15">
        <v>38558</v>
      </c>
      <c r="E16" s="14">
        <v>3</v>
      </c>
      <c r="F16" s="68">
        <v>2.31</v>
      </c>
      <c r="G16" s="13">
        <v>0</v>
      </c>
      <c r="H16" s="13">
        <f t="shared" si="0"/>
        <v>0</v>
      </c>
      <c r="I16" s="13">
        <v>2.2000000000000002</v>
      </c>
      <c r="J16" s="13">
        <v>0.28000000000000003</v>
      </c>
      <c r="K16" s="13">
        <f t="shared" si="1"/>
        <v>12.121212121212123</v>
      </c>
      <c r="L16" s="38">
        <f t="shared" si="2"/>
        <v>82.87878787878789</v>
      </c>
      <c r="M16" s="24">
        <f t="shared" si="3"/>
        <v>12.727272727272728</v>
      </c>
    </row>
    <row r="17" spans="1:20">
      <c r="A17" s="75"/>
      <c r="B17" s="9" t="s">
        <v>16</v>
      </c>
      <c r="C17" s="14" t="s">
        <v>14</v>
      </c>
      <c r="D17" s="15">
        <v>38565</v>
      </c>
      <c r="E17" s="14">
        <v>3</v>
      </c>
      <c r="F17" s="68">
        <v>1.56</v>
      </c>
      <c r="G17" s="13">
        <v>0</v>
      </c>
      <c r="H17" s="13">
        <f t="shared" si="0"/>
        <v>0</v>
      </c>
      <c r="I17" s="13">
        <v>1.49</v>
      </c>
      <c r="J17" s="13">
        <v>0</v>
      </c>
      <c r="K17" s="13">
        <f t="shared" si="1"/>
        <v>0</v>
      </c>
      <c r="L17" s="38">
        <f t="shared" si="2"/>
        <v>94.999999999999986</v>
      </c>
      <c r="M17" s="24">
        <f t="shared" si="3"/>
        <v>0</v>
      </c>
    </row>
    <row r="18" spans="1:20">
      <c r="A18" s="75"/>
      <c r="B18" s="9" t="s">
        <v>16</v>
      </c>
      <c r="C18" s="14" t="s">
        <v>15</v>
      </c>
      <c r="D18" s="15">
        <v>38574</v>
      </c>
      <c r="E18" s="14">
        <v>3</v>
      </c>
      <c r="F18" s="68">
        <v>1.74</v>
      </c>
      <c r="G18" s="13">
        <v>0</v>
      </c>
      <c r="H18" s="13">
        <f t="shared" si="0"/>
        <v>0</v>
      </c>
      <c r="I18" s="13">
        <v>1.66</v>
      </c>
      <c r="J18" s="13">
        <v>0</v>
      </c>
      <c r="K18" s="13">
        <f t="shared" si="1"/>
        <v>0</v>
      </c>
      <c r="L18" s="38">
        <f t="shared" si="2"/>
        <v>95</v>
      </c>
      <c r="M18" s="24">
        <f t="shared" si="3"/>
        <v>0</v>
      </c>
    </row>
    <row r="19" spans="1:20">
      <c r="A19" s="75"/>
      <c r="B19" s="9" t="s">
        <v>16</v>
      </c>
      <c r="C19" s="14" t="s">
        <v>17</v>
      </c>
      <c r="D19" s="15">
        <v>38581</v>
      </c>
      <c r="E19" s="14">
        <v>3</v>
      </c>
      <c r="F19" s="68">
        <v>2.2200000000000002</v>
      </c>
      <c r="G19" s="13">
        <v>0</v>
      </c>
      <c r="H19" s="13">
        <f t="shared" si="0"/>
        <v>0</v>
      </c>
      <c r="I19" s="13">
        <v>2.11</v>
      </c>
      <c r="J19" s="13">
        <v>0</v>
      </c>
      <c r="K19" s="13">
        <f t="shared" si="1"/>
        <v>0</v>
      </c>
      <c r="L19" s="38">
        <f t="shared" si="2"/>
        <v>95</v>
      </c>
      <c r="M19" s="24">
        <f t="shared" si="3"/>
        <v>0</v>
      </c>
    </row>
    <row r="20" spans="1:20">
      <c r="A20" s="75"/>
      <c r="B20" s="9" t="s">
        <v>18</v>
      </c>
      <c r="C20" s="14">
        <v>1</v>
      </c>
      <c r="D20" s="15">
        <v>38490</v>
      </c>
      <c r="E20" s="14">
        <v>15</v>
      </c>
      <c r="F20" s="66">
        <v>4.6900000000000004</v>
      </c>
      <c r="G20" s="12">
        <v>0</v>
      </c>
      <c r="H20" s="12">
        <f t="shared" si="0"/>
        <v>0</v>
      </c>
      <c r="I20" s="12">
        <v>4.5</v>
      </c>
      <c r="J20" s="12">
        <v>2.04</v>
      </c>
      <c r="K20" s="12">
        <f t="shared" si="1"/>
        <v>43.496801705756923</v>
      </c>
      <c r="L20" s="38">
        <f t="shared" si="2"/>
        <v>51.503198294243063</v>
      </c>
      <c r="M20" s="24">
        <f t="shared" si="3"/>
        <v>45.333333333333336</v>
      </c>
    </row>
    <row r="21" spans="1:20" ht="15.75" thickBot="1">
      <c r="A21" s="76"/>
      <c r="B21" s="9" t="s">
        <v>18</v>
      </c>
      <c r="C21" s="14">
        <v>1</v>
      </c>
      <c r="D21" s="15">
        <v>38519</v>
      </c>
      <c r="E21" s="14">
        <v>37</v>
      </c>
      <c r="F21" s="66">
        <v>12.67</v>
      </c>
      <c r="G21" s="12">
        <v>0</v>
      </c>
      <c r="H21" s="12">
        <f t="shared" si="0"/>
        <v>0</v>
      </c>
      <c r="I21" s="12">
        <v>12.21</v>
      </c>
      <c r="J21" s="12">
        <v>2.4900000000000002</v>
      </c>
      <c r="K21" s="12">
        <f t="shared" si="1"/>
        <v>19.652722967640099</v>
      </c>
      <c r="L21" s="38">
        <f t="shared" si="2"/>
        <v>75.347277032359898</v>
      </c>
      <c r="M21" s="25">
        <f t="shared" si="3"/>
        <v>20.393120393120391</v>
      </c>
    </row>
    <row r="22" spans="1:20" ht="15.75" thickBot="1">
      <c r="A22" s="83">
        <v>2006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5"/>
      <c r="O22" s="64">
        <v>2006</v>
      </c>
      <c r="P22" s="34" t="s">
        <v>50</v>
      </c>
      <c r="Q22" s="35" t="s">
        <v>51</v>
      </c>
      <c r="R22" s="35" t="s">
        <v>52</v>
      </c>
      <c r="S22" s="35" t="s">
        <v>53</v>
      </c>
      <c r="T22" s="36" t="s">
        <v>54</v>
      </c>
    </row>
    <row r="23" spans="1:20">
      <c r="A23" s="74">
        <v>2006</v>
      </c>
      <c r="B23" s="9" t="s">
        <v>47</v>
      </c>
      <c r="C23" s="14" t="s">
        <v>17</v>
      </c>
      <c r="D23" s="15">
        <v>38838</v>
      </c>
      <c r="E23" s="10">
        <v>3</v>
      </c>
      <c r="F23" s="14">
        <v>2.68</v>
      </c>
      <c r="G23" s="13">
        <v>0</v>
      </c>
      <c r="H23" s="13">
        <f t="shared" ref="H23:H47" si="4">100*G23/F23</f>
        <v>0</v>
      </c>
      <c r="I23" s="13">
        <v>2.5499999999999998</v>
      </c>
      <c r="J23" s="13">
        <f>(2.03/2)</f>
        <v>1.0149999999999999</v>
      </c>
      <c r="K23" s="13">
        <f t="shared" ref="K23:K47" si="5">100*J23/F23</f>
        <v>37.873134328358205</v>
      </c>
      <c r="L23" s="38">
        <f t="shared" ref="L23:L47" si="6">100*(0.95*F23-G23-J23)/F23</f>
        <v>57.126865671641788</v>
      </c>
      <c r="M23" s="23">
        <f t="shared" si="3"/>
        <v>39.803921568627452</v>
      </c>
      <c r="O23" s="60" t="s">
        <v>55</v>
      </c>
      <c r="P23" s="20">
        <f>AVERAGE(F23:F47)</f>
        <v>2.1571999999999996</v>
      </c>
      <c r="Q23" s="8">
        <f>MIN(F23:F47)</f>
        <v>1.1299999999999999</v>
      </c>
      <c r="R23" s="8">
        <f>MAX(F23:F47)</f>
        <v>3.31</v>
      </c>
      <c r="S23" s="8">
        <f>PERCENTILE(F23:F47,0.95)</f>
        <v>2.976</v>
      </c>
      <c r="T23" s="23">
        <f>100*STDEV(F23:F47)/P23</f>
        <v>28.230659640461514</v>
      </c>
    </row>
    <row r="24" spans="1:20">
      <c r="A24" s="75"/>
      <c r="B24" s="9" t="s">
        <v>47</v>
      </c>
      <c r="C24" s="14" t="s">
        <v>17</v>
      </c>
      <c r="D24" s="15">
        <v>38846</v>
      </c>
      <c r="E24" s="14">
        <v>3</v>
      </c>
      <c r="F24" s="13">
        <v>2.92</v>
      </c>
      <c r="G24" s="13">
        <v>0</v>
      </c>
      <c r="H24" s="13">
        <f t="shared" si="4"/>
        <v>0</v>
      </c>
      <c r="I24" s="13">
        <v>2.78</v>
      </c>
      <c r="J24" s="13">
        <f>(0.11+1.65)/2</f>
        <v>0.88</v>
      </c>
      <c r="K24" s="13">
        <f t="shared" si="5"/>
        <v>30.136986301369863</v>
      </c>
      <c r="L24" s="38">
        <f t="shared" si="6"/>
        <v>64.863013698630141</v>
      </c>
      <c r="M24" s="24">
        <f t="shared" si="3"/>
        <v>31.654676258992808</v>
      </c>
      <c r="O24" s="61" t="s">
        <v>56</v>
      </c>
      <c r="P24" s="21">
        <f>AVERAGE(I23:I47)</f>
        <v>1.9768000000000001</v>
      </c>
      <c r="Q24" s="13">
        <f>MIN(I23:I47)</f>
        <v>0.95</v>
      </c>
      <c r="R24" s="13">
        <f>MAX(I23:I47)</f>
        <v>3.14</v>
      </c>
      <c r="S24" s="13">
        <f>PERCENTILE(I23:I47,0.95)</f>
        <v>2.7719999999999998</v>
      </c>
      <c r="T24" s="24">
        <f>100*STDEV(I23:I47)/P24</f>
        <v>29.932090139570107</v>
      </c>
    </row>
    <row r="25" spans="1:20">
      <c r="A25" s="75"/>
      <c r="B25" s="9" t="s">
        <v>47</v>
      </c>
      <c r="C25" s="14" t="s">
        <v>17</v>
      </c>
      <c r="D25" s="15">
        <v>38866</v>
      </c>
      <c r="E25" s="14">
        <v>3</v>
      </c>
      <c r="F25" s="13">
        <v>2.77</v>
      </c>
      <c r="G25" s="13">
        <v>0</v>
      </c>
      <c r="H25" s="13">
        <f t="shared" si="4"/>
        <v>0</v>
      </c>
      <c r="I25" s="13">
        <v>2.64</v>
      </c>
      <c r="J25" s="13">
        <v>0</v>
      </c>
      <c r="K25" s="13">
        <f t="shared" si="5"/>
        <v>0</v>
      </c>
      <c r="L25" s="38">
        <f t="shared" si="6"/>
        <v>94.999999999999986</v>
      </c>
      <c r="M25" s="24">
        <f t="shared" si="3"/>
        <v>0</v>
      </c>
      <c r="O25" s="61" t="s">
        <v>67</v>
      </c>
      <c r="P25" s="21">
        <f>AVERAGE(H23:H47)</f>
        <v>0</v>
      </c>
      <c r="Q25" s="13">
        <f>MIN(H23:H47)</f>
        <v>0</v>
      </c>
      <c r="R25" s="13">
        <f>MAX(H23:H47)</f>
        <v>0</v>
      </c>
      <c r="S25" s="13">
        <f>PERCENTILE(H23:H47,0.95)</f>
        <v>0</v>
      </c>
      <c r="T25" s="24" t="e">
        <f>100*STDEV(H23:H47)/P25</f>
        <v>#DIV/0!</v>
      </c>
    </row>
    <row r="26" spans="1:20" ht="18">
      <c r="A26" s="75"/>
      <c r="B26" s="9" t="s">
        <v>47</v>
      </c>
      <c r="C26" s="14" t="s">
        <v>17</v>
      </c>
      <c r="D26" s="15">
        <v>38880</v>
      </c>
      <c r="E26" s="14">
        <v>3</v>
      </c>
      <c r="F26" s="13">
        <v>2.89</v>
      </c>
      <c r="G26" s="13">
        <v>0</v>
      </c>
      <c r="H26" s="13">
        <f t="shared" si="4"/>
        <v>0</v>
      </c>
      <c r="I26" s="13">
        <v>2.74</v>
      </c>
      <c r="J26" s="13">
        <v>0</v>
      </c>
      <c r="K26" s="13">
        <f t="shared" si="5"/>
        <v>0</v>
      </c>
      <c r="L26" s="38">
        <f t="shared" si="6"/>
        <v>94.999999999999986</v>
      </c>
      <c r="M26" s="24">
        <f t="shared" si="3"/>
        <v>0</v>
      </c>
      <c r="O26" s="61" t="s">
        <v>68</v>
      </c>
      <c r="P26" s="21">
        <f>AVERAGE(K23:K47)</f>
        <v>9.7748768756335629</v>
      </c>
      <c r="Q26" s="13">
        <f>MIN(K23:K47)</f>
        <v>0</v>
      </c>
      <c r="R26" s="13">
        <f>MAX(K23:K47)</f>
        <v>68.260869565217391</v>
      </c>
      <c r="S26" s="13">
        <f>PERCENTILE(K23:K47,0.95)</f>
        <v>47.923602219376839</v>
      </c>
      <c r="T26" s="24">
        <f>100*STDEV(K23:K47)/P26</f>
        <v>196.93968259467351</v>
      </c>
    </row>
    <row r="27" spans="1:20" ht="18">
      <c r="A27" s="75"/>
      <c r="B27" s="9" t="s">
        <v>47</v>
      </c>
      <c r="C27" s="14">
        <v>2</v>
      </c>
      <c r="D27" s="15">
        <v>38889</v>
      </c>
      <c r="E27" s="14">
        <v>1</v>
      </c>
      <c r="F27" s="13">
        <v>1.36</v>
      </c>
      <c r="G27" s="13">
        <v>0</v>
      </c>
      <c r="H27" s="13">
        <f t="shared" si="4"/>
        <v>0</v>
      </c>
      <c r="I27" s="13">
        <v>1.3</v>
      </c>
      <c r="J27" s="13">
        <v>0</v>
      </c>
      <c r="K27" s="13">
        <f t="shared" si="5"/>
        <v>0</v>
      </c>
      <c r="L27" s="38">
        <f t="shared" si="6"/>
        <v>95</v>
      </c>
      <c r="M27" s="24">
        <f t="shared" si="3"/>
        <v>0</v>
      </c>
      <c r="O27" s="62" t="s">
        <v>69</v>
      </c>
      <c r="P27" s="21">
        <f>AVERAGE(M23:M47)</f>
        <v>10.281082758829125</v>
      </c>
      <c r="Q27" s="13">
        <f>MIN(M23:M47)</f>
        <v>0</v>
      </c>
      <c r="R27" s="13">
        <f>MAX(M23:M47)</f>
        <v>72.018348623853214</v>
      </c>
      <c r="S27" s="13">
        <f>PERCENTILE(M23:M47,0.95)</f>
        <v>50.26088323118023</v>
      </c>
      <c r="T27" s="24">
        <f>100*STDEV(M23:M47)/P27</f>
        <v>197.0703167478828</v>
      </c>
    </row>
    <row r="28" spans="1:20" ht="15" customHeight="1" thickBot="1">
      <c r="A28" s="75"/>
      <c r="B28" s="9" t="s">
        <v>47</v>
      </c>
      <c r="C28" s="14" t="s">
        <v>17</v>
      </c>
      <c r="D28" s="15">
        <v>38899</v>
      </c>
      <c r="E28" s="14">
        <v>3</v>
      </c>
      <c r="F28" s="13">
        <v>1.71</v>
      </c>
      <c r="G28" s="13">
        <v>0</v>
      </c>
      <c r="H28" s="13">
        <f t="shared" si="4"/>
        <v>0</v>
      </c>
      <c r="I28" s="13">
        <v>1.63</v>
      </c>
      <c r="J28" s="13">
        <v>0</v>
      </c>
      <c r="K28" s="13">
        <f t="shared" si="5"/>
        <v>0</v>
      </c>
      <c r="L28" s="38">
        <f t="shared" si="6"/>
        <v>95</v>
      </c>
      <c r="M28" s="24">
        <f t="shared" si="3"/>
        <v>0</v>
      </c>
      <c r="O28" s="63" t="s">
        <v>70</v>
      </c>
      <c r="P28" s="22">
        <f>AVERAGE(L23:L47)</f>
        <v>85.225123124366434</v>
      </c>
      <c r="Q28" s="16">
        <f>MIN(L23:L47)</f>
        <v>26.739130434782592</v>
      </c>
      <c r="R28" s="16">
        <f>MAX(L23:L47)</f>
        <v>95</v>
      </c>
      <c r="S28" s="16">
        <f>PERCENTILE(L23:L47,0.95)</f>
        <v>95</v>
      </c>
      <c r="T28" s="25">
        <f>100*STDEV(L23:L47)/P28</f>
        <v>22.587953865201303</v>
      </c>
    </row>
    <row r="29" spans="1:20">
      <c r="A29" s="75"/>
      <c r="B29" s="9" t="s">
        <v>47</v>
      </c>
      <c r="C29" s="14">
        <v>2</v>
      </c>
      <c r="D29" s="15">
        <v>38954</v>
      </c>
      <c r="E29" s="14">
        <v>2</v>
      </c>
      <c r="F29" s="13">
        <v>3.31</v>
      </c>
      <c r="G29" s="13">
        <v>0</v>
      </c>
      <c r="H29" s="13">
        <f t="shared" si="4"/>
        <v>0</v>
      </c>
      <c r="I29" s="13">
        <v>3.14</v>
      </c>
      <c r="J29" s="13">
        <v>0</v>
      </c>
      <c r="K29" s="13">
        <f t="shared" si="5"/>
        <v>0</v>
      </c>
      <c r="L29" s="38">
        <f t="shared" si="6"/>
        <v>95</v>
      </c>
      <c r="M29" s="24">
        <f t="shared" si="3"/>
        <v>0</v>
      </c>
    </row>
    <row r="30" spans="1:20">
      <c r="A30" s="75"/>
      <c r="B30" s="9" t="s">
        <v>47</v>
      </c>
      <c r="C30" s="14" t="s">
        <v>17</v>
      </c>
      <c r="D30" s="15">
        <v>38961</v>
      </c>
      <c r="E30" s="14">
        <v>5</v>
      </c>
      <c r="F30" s="13">
        <v>2.36</v>
      </c>
      <c r="G30" s="13">
        <v>0</v>
      </c>
      <c r="H30" s="13">
        <f t="shared" si="4"/>
        <v>0</v>
      </c>
      <c r="I30" s="13">
        <v>2.2400000000000002</v>
      </c>
      <c r="J30" s="13">
        <v>0</v>
      </c>
      <c r="K30" s="13">
        <f t="shared" si="5"/>
        <v>0</v>
      </c>
      <c r="L30" s="38">
        <f t="shared" si="6"/>
        <v>95</v>
      </c>
      <c r="M30" s="24">
        <f t="shared" si="3"/>
        <v>0</v>
      </c>
    </row>
    <row r="31" spans="1:20">
      <c r="A31" s="75"/>
      <c r="B31" s="9" t="s">
        <v>47</v>
      </c>
      <c r="C31" s="14" t="s">
        <v>17</v>
      </c>
      <c r="D31" s="15">
        <v>38990</v>
      </c>
      <c r="E31" s="14">
        <v>3</v>
      </c>
      <c r="F31" s="13">
        <v>1.91</v>
      </c>
      <c r="G31" s="13">
        <v>0</v>
      </c>
      <c r="H31" s="13">
        <f t="shared" si="4"/>
        <v>0</v>
      </c>
      <c r="I31" s="13">
        <v>1.81</v>
      </c>
      <c r="J31" s="13">
        <v>0</v>
      </c>
      <c r="K31" s="13">
        <f t="shared" si="5"/>
        <v>0</v>
      </c>
      <c r="L31" s="38">
        <f t="shared" si="6"/>
        <v>95</v>
      </c>
      <c r="M31" s="24">
        <f t="shared" si="3"/>
        <v>0</v>
      </c>
      <c r="P31" s="2"/>
      <c r="Q31" s="2"/>
      <c r="R31" s="2"/>
    </row>
    <row r="32" spans="1:20" ht="15" customHeight="1">
      <c r="A32" s="75"/>
      <c r="B32" s="9" t="s">
        <v>16</v>
      </c>
      <c r="C32" s="14" t="s">
        <v>17</v>
      </c>
      <c r="D32" s="15">
        <v>38874</v>
      </c>
      <c r="E32" s="10">
        <v>3</v>
      </c>
      <c r="F32" s="12">
        <v>1.58</v>
      </c>
      <c r="G32" s="12">
        <v>0</v>
      </c>
      <c r="H32" s="12">
        <f t="shared" si="4"/>
        <v>0</v>
      </c>
      <c r="I32" s="12">
        <v>1.51</v>
      </c>
      <c r="J32" s="12">
        <v>0</v>
      </c>
      <c r="K32" s="12">
        <f t="shared" si="5"/>
        <v>0</v>
      </c>
      <c r="L32" s="38">
        <f t="shared" si="6"/>
        <v>94.999999999999986</v>
      </c>
      <c r="M32" s="24">
        <f t="shared" si="3"/>
        <v>0</v>
      </c>
      <c r="P32" s="2"/>
      <c r="Q32" s="2"/>
      <c r="R32" s="2"/>
    </row>
    <row r="33" spans="1:20">
      <c r="A33" s="75"/>
      <c r="B33" s="9" t="s">
        <v>16</v>
      </c>
      <c r="C33" s="14" t="s">
        <v>17</v>
      </c>
      <c r="D33" s="15">
        <v>38880</v>
      </c>
      <c r="E33" s="10">
        <v>3</v>
      </c>
      <c r="F33" s="12">
        <v>1.54</v>
      </c>
      <c r="G33" s="12">
        <v>0</v>
      </c>
      <c r="H33" s="12">
        <f t="shared" si="4"/>
        <v>0</v>
      </c>
      <c r="I33" s="12">
        <v>1.48</v>
      </c>
      <c r="J33" s="12">
        <v>0</v>
      </c>
      <c r="K33" s="12">
        <f t="shared" si="5"/>
        <v>0</v>
      </c>
      <c r="L33" s="38">
        <f t="shared" si="6"/>
        <v>94.999999999999986</v>
      </c>
      <c r="M33" s="24">
        <f t="shared" si="3"/>
        <v>0</v>
      </c>
      <c r="P33" s="2"/>
      <c r="Q33" s="2"/>
      <c r="R33" s="2"/>
    </row>
    <row r="34" spans="1:20" ht="15.75" customHeight="1">
      <c r="A34" s="75"/>
      <c r="B34" s="9" t="s">
        <v>16</v>
      </c>
      <c r="C34" s="14">
        <v>1</v>
      </c>
      <c r="D34" s="15">
        <v>38887</v>
      </c>
      <c r="E34" s="10">
        <v>3</v>
      </c>
      <c r="F34" s="12">
        <v>1.54</v>
      </c>
      <c r="G34" s="12">
        <v>0</v>
      </c>
      <c r="H34" s="12">
        <f t="shared" si="4"/>
        <v>0</v>
      </c>
      <c r="I34" s="12">
        <v>1.48</v>
      </c>
      <c r="J34" s="12">
        <v>0</v>
      </c>
      <c r="K34" s="12">
        <f t="shared" si="5"/>
        <v>0</v>
      </c>
      <c r="L34" s="38">
        <f t="shared" si="6"/>
        <v>94.999999999999986</v>
      </c>
      <c r="M34" s="24">
        <f t="shared" si="3"/>
        <v>0</v>
      </c>
    </row>
    <row r="35" spans="1:20">
      <c r="A35" s="75"/>
      <c r="B35" s="9" t="s">
        <v>16</v>
      </c>
      <c r="C35" s="14" t="s">
        <v>17</v>
      </c>
      <c r="D35" s="15">
        <v>38910</v>
      </c>
      <c r="E35" s="10">
        <v>3</v>
      </c>
      <c r="F35" s="12">
        <v>1.1299999999999999</v>
      </c>
      <c r="G35" s="12">
        <v>0</v>
      </c>
      <c r="H35" s="12">
        <f t="shared" si="4"/>
        <v>0</v>
      </c>
      <c r="I35" s="12">
        <v>1.08</v>
      </c>
      <c r="J35" s="12">
        <v>0</v>
      </c>
      <c r="K35" s="12">
        <f t="shared" si="5"/>
        <v>0</v>
      </c>
      <c r="L35" s="38">
        <f t="shared" si="6"/>
        <v>95</v>
      </c>
      <c r="M35" s="24">
        <f t="shared" si="3"/>
        <v>0</v>
      </c>
    </row>
    <row r="36" spans="1:20">
      <c r="A36" s="75"/>
      <c r="B36" s="9" t="s">
        <v>16</v>
      </c>
      <c r="C36" s="14">
        <v>1</v>
      </c>
      <c r="D36" s="15">
        <v>38932</v>
      </c>
      <c r="E36" s="10">
        <v>4</v>
      </c>
      <c r="F36" s="12">
        <v>2.17</v>
      </c>
      <c r="G36" s="12">
        <v>0</v>
      </c>
      <c r="H36" s="12">
        <f t="shared" si="4"/>
        <v>0</v>
      </c>
      <c r="I36" s="12">
        <v>2.06</v>
      </c>
      <c r="J36" s="12">
        <v>0</v>
      </c>
      <c r="K36" s="12">
        <f t="shared" si="5"/>
        <v>0</v>
      </c>
      <c r="L36" s="38">
        <f t="shared" si="6"/>
        <v>94.999999999999986</v>
      </c>
      <c r="M36" s="24">
        <f t="shared" si="3"/>
        <v>0</v>
      </c>
    </row>
    <row r="37" spans="1:20">
      <c r="A37" s="75"/>
      <c r="B37" s="9" t="s">
        <v>16</v>
      </c>
      <c r="C37" s="14" t="s">
        <v>17</v>
      </c>
      <c r="D37" s="15">
        <v>38953</v>
      </c>
      <c r="E37" s="10">
        <v>3</v>
      </c>
      <c r="F37" s="12">
        <v>1.33</v>
      </c>
      <c r="G37" s="12">
        <v>0</v>
      </c>
      <c r="H37" s="12">
        <f t="shared" si="4"/>
        <v>0</v>
      </c>
      <c r="I37" s="12">
        <v>1.26</v>
      </c>
      <c r="J37" s="12">
        <v>0</v>
      </c>
      <c r="K37" s="12">
        <f t="shared" si="5"/>
        <v>0</v>
      </c>
      <c r="L37" s="38">
        <f t="shared" si="6"/>
        <v>95</v>
      </c>
      <c r="M37" s="24">
        <f t="shared" si="3"/>
        <v>0</v>
      </c>
    </row>
    <row r="38" spans="1:20">
      <c r="A38" s="75"/>
      <c r="B38" s="9" t="s">
        <v>16</v>
      </c>
      <c r="C38" s="14" t="s">
        <v>17</v>
      </c>
      <c r="D38" s="15">
        <v>38988</v>
      </c>
      <c r="E38" s="10">
        <v>3</v>
      </c>
      <c r="F38" s="12">
        <v>1.35</v>
      </c>
      <c r="G38" s="12">
        <v>0</v>
      </c>
      <c r="H38" s="12">
        <f t="shared" si="4"/>
        <v>0</v>
      </c>
      <c r="I38" s="12">
        <v>1.3</v>
      </c>
      <c r="J38" s="12">
        <v>0</v>
      </c>
      <c r="K38" s="12">
        <f t="shared" si="5"/>
        <v>0</v>
      </c>
      <c r="L38" s="38">
        <f t="shared" si="6"/>
        <v>95</v>
      </c>
      <c r="M38" s="24">
        <f t="shared" si="3"/>
        <v>0</v>
      </c>
    </row>
    <row r="39" spans="1:20">
      <c r="A39" s="75"/>
      <c r="B39" s="9" t="s">
        <v>19</v>
      </c>
      <c r="C39" s="14" t="s">
        <v>17</v>
      </c>
      <c r="D39" s="15">
        <v>38860</v>
      </c>
      <c r="E39" s="14">
        <v>3</v>
      </c>
      <c r="F39" s="12">
        <v>2.99</v>
      </c>
      <c r="G39" s="12">
        <v>0</v>
      </c>
      <c r="H39" s="12">
        <f t="shared" si="4"/>
        <v>0</v>
      </c>
      <c r="I39" s="12">
        <v>0.95</v>
      </c>
      <c r="J39" s="12">
        <v>0</v>
      </c>
      <c r="K39" s="12">
        <f t="shared" si="5"/>
        <v>0</v>
      </c>
      <c r="L39" s="38">
        <f t="shared" si="6"/>
        <v>95</v>
      </c>
      <c r="M39" s="24">
        <f t="shared" si="3"/>
        <v>0</v>
      </c>
    </row>
    <row r="40" spans="1:20">
      <c r="A40" s="75"/>
      <c r="B40" s="9" t="s">
        <v>19</v>
      </c>
      <c r="C40" s="14">
        <v>1</v>
      </c>
      <c r="D40" s="15">
        <v>38868</v>
      </c>
      <c r="E40" s="14">
        <v>2</v>
      </c>
      <c r="F40" s="12">
        <v>2.2999999999999998</v>
      </c>
      <c r="G40" s="12">
        <v>0</v>
      </c>
      <c r="H40" s="12">
        <f t="shared" si="4"/>
        <v>0</v>
      </c>
      <c r="I40" s="12">
        <v>2.1800000000000002</v>
      </c>
      <c r="J40" s="12">
        <v>1.57</v>
      </c>
      <c r="K40" s="12">
        <f t="shared" si="5"/>
        <v>68.260869565217391</v>
      </c>
      <c r="L40" s="38">
        <f t="shared" si="6"/>
        <v>26.739130434782592</v>
      </c>
      <c r="M40" s="24">
        <f t="shared" si="3"/>
        <v>72.018348623853214</v>
      </c>
    </row>
    <row r="41" spans="1:20">
      <c r="A41" s="75"/>
      <c r="B41" s="9" t="s">
        <v>19</v>
      </c>
      <c r="C41" s="14" t="s">
        <v>17</v>
      </c>
      <c r="D41" s="15">
        <v>38874</v>
      </c>
      <c r="E41" s="14">
        <v>3</v>
      </c>
      <c r="F41" s="12">
        <v>2.64</v>
      </c>
      <c r="G41" s="12">
        <v>0</v>
      </c>
      <c r="H41" s="12">
        <f t="shared" si="4"/>
        <v>0</v>
      </c>
      <c r="I41" s="12">
        <v>2.52</v>
      </c>
      <c r="J41" s="30">
        <v>1.3149999999999999</v>
      </c>
      <c r="K41" s="12">
        <f t="shared" si="5"/>
        <v>49.810606060606055</v>
      </c>
      <c r="L41" s="38">
        <f t="shared" si="6"/>
        <v>45.189393939393945</v>
      </c>
      <c r="M41" s="24">
        <f t="shared" si="3"/>
        <v>52.182539682539677</v>
      </c>
    </row>
    <row r="42" spans="1:20">
      <c r="A42" s="75"/>
      <c r="B42" s="9" t="s">
        <v>19</v>
      </c>
      <c r="C42" s="14" t="s">
        <v>17</v>
      </c>
      <c r="D42" s="15">
        <v>38887</v>
      </c>
      <c r="E42" s="14">
        <v>3</v>
      </c>
      <c r="F42" s="12">
        <v>2.2599999999999998</v>
      </c>
      <c r="G42" s="12">
        <v>0</v>
      </c>
      <c r="H42" s="12">
        <f t="shared" si="4"/>
        <v>0</v>
      </c>
      <c r="I42" s="12">
        <v>2.16</v>
      </c>
      <c r="J42" s="30">
        <v>0.25</v>
      </c>
      <c r="K42" s="12">
        <f t="shared" si="5"/>
        <v>11.061946902654869</v>
      </c>
      <c r="L42" s="38">
        <f t="shared" si="6"/>
        <v>83.938053097345133</v>
      </c>
      <c r="M42" s="24">
        <f t="shared" si="3"/>
        <v>11.574074074074073</v>
      </c>
    </row>
    <row r="43" spans="1:20">
      <c r="A43" s="75"/>
      <c r="B43" s="9" t="s">
        <v>19</v>
      </c>
      <c r="C43" s="14">
        <v>2</v>
      </c>
      <c r="D43" s="15">
        <v>38901</v>
      </c>
      <c r="E43" s="14">
        <v>1</v>
      </c>
      <c r="F43" s="13">
        <v>2.13</v>
      </c>
      <c r="G43" s="13">
        <v>0</v>
      </c>
      <c r="H43" s="13">
        <f t="shared" si="4"/>
        <v>0</v>
      </c>
      <c r="I43" s="13">
        <v>2.02</v>
      </c>
      <c r="J43" s="13">
        <v>0.86</v>
      </c>
      <c r="K43" s="13">
        <f t="shared" si="5"/>
        <v>40.375586854460096</v>
      </c>
      <c r="L43" s="38">
        <f t="shared" si="6"/>
        <v>54.624413145539904</v>
      </c>
      <c r="M43" s="24">
        <f t="shared" si="3"/>
        <v>42.574257425742573</v>
      </c>
    </row>
    <row r="44" spans="1:20">
      <c r="A44" s="75"/>
      <c r="B44" s="9" t="s">
        <v>19</v>
      </c>
      <c r="C44" s="14" t="s">
        <v>17</v>
      </c>
      <c r="D44" s="15">
        <v>38910</v>
      </c>
      <c r="E44" s="14">
        <v>3</v>
      </c>
      <c r="F44" s="13">
        <v>1.97</v>
      </c>
      <c r="G44" s="13">
        <v>0</v>
      </c>
      <c r="H44" s="13">
        <f t="shared" si="4"/>
        <v>0</v>
      </c>
      <c r="I44" s="13">
        <v>1.87</v>
      </c>
      <c r="J44" s="13">
        <f>0.27/2</f>
        <v>0.13500000000000001</v>
      </c>
      <c r="K44" s="13">
        <f t="shared" si="5"/>
        <v>6.8527918781725887</v>
      </c>
      <c r="L44" s="38">
        <f t="shared" si="6"/>
        <v>88.147208121827418</v>
      </c>
      <c r="M44" s="24">
        <f t="shared" si="3"/>
        <v>7.2192513368983953</v>
      </c>
    </row>
    <row r="45" spans="1:20">
      <c r="A45" s="75"/>
      <c r="B45" s="9" t="s">
        <v>19</v>
      </c>
      <c r="C45" s="14" t="s">
        <v>17</v>
      </c>
      <c r="D45" s="15">
        <v>38934</v>
      </c>
      <c r="E45" s="14">
        <v>3</v>
      </c>
      <c r="F45" s="13">
        <v>2.73</v>
      </c>
      <c r="G45" s="13">
        <v>0</v>
      </c>
      <c r="H45" s="13">
        <f t="shared" si="4"/>
        <v>0</v>
      </c>
      <c r="I45" s="13">
        <v>2.59</v>
      </c>
      <c r="J45" s="13">
        <v>0</v>
      </c>
      <c r="K45" s="13">
        <f t="shared" si="5"/>
        <v>0</v>
      </c>
      <c r="L45" s="38">
        <f t="shared" si="6"/>
        <v>94.999999999999986</v>
      </c>
      <c r="M45" s="24">
        <f t="shared" si="3"/>
        <v>0</v>
      </c>
    </row>
    <row r="46" spans="1:20">
      <c r="A46" s="75"/>
      <c r="B46" s="9" t="s">
        <v>19</v>
      </c>
      <c r="C46" s="14">
        <v>1</v>
      </c>
      <c r="D46" s="15">
        <v>38953</v>
      </c>
      <c r="E46" s="14">
        <v>2</v>
      </c>
      <c r="F46" s="13">
        <v>2.0099999999999998</v>
      </c>
      <c r="G46" s="13">
        <v>0</v>
      </c>
      <c r="H46" s="13">
        <f t="shared" si="4"/>
        <v>0</v>
      </c>
      <c r="I46" s="13">
        <v>1.9</v>
      </c>
      <c r="J46" s="13">
        <v>0</v>
      </c>
      <c r="K46" s="13">
        <f t="shared" si="5"/>
        <v>0</v>
      </c>
      <c r="L46" s="38">
        <f t="shared" si="6"/>
        <v>95</v>
      </c>
      <c r="M46" s="24">
        <f t="shared" si="3"/>
        <v>0</v>
      </c>
    </row>
    <row r="47" spans="1:20" ht="15.75" thickBot="1">
      <c r="A47" s="76"/>
      <c r="B47" s="9" t="s">
        <v>19</v>
      </c>
      <c r="C47" s="14">
        <v>2</v>
      </c>
      <c r="D47" s="15">
        <v>38992</v>
      </c>
      <c r="E47" s="14">
        <v>1</v>
      </c>
      <c r="F47" s="13">
        <v>2.35</v>
      </c>
      <c r="G47" s="13">
        <v>0</v>
      </c>
      <c r="H47" s="13">
        <f t="shared" si="4"/>
        <v>0</v>
      </c>
      <c r="I47" s="13">
        <v>2.23</v>
      </c>
      <c r="J47" s="13">
        <v>0</v>
      </c>
      <c r="K47" s="13">
        <f t="shared" si="5"/>
        <v>0</v>
      </c>
      <c r="L47" s="38">
        <f t="shared" si="6"/>
        <v>95</v>
      </c>
      <c r="M47" s="25">
        <f t="shared" si="3"/>
        <v>0</v>
      </c>
    </row>
    <row r="48" spans="1:20" ht="15.75" thickBot="1">
      <c r="A48" s="83">
        <v>2007</v>
      </c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5"/>
      <c r="O48" s="64">
        <v>2007</v>
      </c>
      <c r="P48" s="34" t="s">
        <v>50</v>
      </c>
      <c r="Q48" s="35" t="s">
        <v>51</v>
      </c>
      <c r="R48" s="35" t="s">
        <v>52</v>
      </c>
      <c r="S48" s="35" t="s">
        <v>53</v>
      </c>
      <c r="T48" s="36" t="s">
        <v>54</v>
      </c>
    </row>
    <row r="49" spans="1:20">
      <c r="A49" s="77">
        <v>2007</v>
      </c>
      <c r="B49" s="9" t="s">
        <v>47</v>
      </c>
      <c r="C49" s="14" t="s">
        <v>17</v>
      </c>
      <c r="D49" s="15">
        <v>39237</v>
      </c>
      <c r="E49" s="14">
        <v>3</v>
      </c>
      <c r="F49" s="12">
        <v>1.69</v>
      </c>
      <c r="G49" s="12">
        <v>0</v>
      </c>
      <c r="H49" s="12">
        <f t="shared" ref="H49:H93" si="7">100*G49/F49</f>
        <v>0</v>
      </c>
      <c r="I49" s="12">
        <v>1.6</v>
      </c>
      <c r="J49" s="13">
        <v>0</v>
      </c>
      <c r="K49" s="12">
        <f t="shared" ref="K49:K93" si="8">100*J49/F49</f>
        <v>0</v>
      </c>
      <c r="L49" s="38">
        <f t="shared" ref="L49:L93" si="9">100*(0.95*F49-G49-J49)/F49</f>
        <v>95</v>
      </c>
      <c r="M49" s="23">
        <f t="shared" si="3"/>
        <v>0</v>
      </c>
      <c r="O49" s="60" t="s">
        <v>55</v>
      </c>
      <c r="P49" s="20">
        <f>AVERAGE(F49:F93)</f>
        <v>2.2317777777777774</v>
      </c>
      <c r="Q49" s="8">
        <f>MIN(F49:F93)</f>
        <v>0.56000000000000005</v>
      </c>
      <c r="R49" s="8">
        <f>MAX(F49:F93)</f>
        <v>13.16</v>
      </c>
      <c r="S49" s="8">
        <f>PERCENTILE(F49:F93,0.95)</f>
        <v>3.2839999999999989</v>
      </c>
      <c r="T49" s="23">
        <f>100*STDEV(F49:F93)/P49</f>
        <v>88.310504888515766</v>
      </c>
    </row>
    <row r="50" spans="1:20">
      <c r="A50" s="78"/>
      <c r="B50" s="9" t="s">
        <v>47</v>
      </c>
      <c r="C50" s="14">
        <v>1</v>
      </c>
      <c r="D50" s="15">
        <v>39244</v>
      </c>
      <c r="E50" s="14">
        <v>2</v>
      </c>
      <c r="F50" s="12">
        <v>1.29</v>
      </c>
      <c r="G50" s="12">
        <v>0</v>
      </c>
      <c r="H50" s="12">
        <f t="shared" si="7"/>
        <v>0</v>
      </c>
      <c r="I50" s="12">
        <v>1.23</v>
      </c>
      <c r="J50" s="13">
        <v>0</v>
      </c>
      <c r="K50" s="12">
        <f t="shared" si="8"/>
        <v>0</v>
      </c>
      <c r="L50" s="38">
        <f t="shared" si="9"/>
        <v>95</v>
      </c>
      <c r="M50" s="24">
        <f t="shared" si="3"/>
        <v>0</v>
      </c>
      <c r="O50" s="61" t="s">
        <v>56</v>
      </c>
      <c r="P50" s="21">
        <f>AVERAGE(I49:I93)</f>
        <v>2.1157333333333339</v>
      </c>
      <c r="Q50" s="13">
        <f>MIN(I49:I93)</f>
        <v>0.53</v>
      </c>
      <c r="R50" s="13">
        <f>MAX(I49:I93)</f>
        <v>12.31</v>
      </c>
      <c r="S50" s="13">
        <f>PERCENTILE(I49:I93,0.95)</f>
        <v>3.109999999999999</v>
      </c>
      <c r="T50" s="24">
        <f>100*STDEV(I49:I93)/P50</f>
        <v>87.657698573101015</v>
      </c>
    </row>
    <row r="51" spans="1:20">
      <c r="A51" s="78"/>
      <c r="B51" s="9" t="s">
        <v>47</v>
      </c>
      <c r="C51" s="14">
        <v>2</v>
      </c>
      <c r="D51" s="15">
        <v>39245</v>
      </c>
      <c r="E51" s="14">
        <v>2</v>
      </c>
      <c r="F51" s="12">
        <v>2.38</v>
      </c>
      <c r="G51" s="12">
        <v>0</v>
      </c>
      <c r="H51" s="12">
        <f t="shared" si="7"/>
        <v>0</v>
      </c>
      <c r="I51" s="12">
        <v>2.27</v>
      </c>
      <c r="J51" s="13">
        <v>0</v>
      </c>
      <c r="K51" s="12">
        <f t="shared" si="8"/>
        <v>0</v>
      </c>
      <c r="L51" s="38">
        <f t="shared" si="9"/>
        <v>94.999999999999986</v>
      </c>
      <c r="M51" s="24">
        <f t="shared" si="3"/>
        <v>0</v>
      </c>
      <c r="O51" s="61" t="s">
        <v>67</v>
      </c>
      <c r="P51" s="21">
        <f>AVERAGE(H49:H93)</f>
        <v>0</v>
      </c>
      <c r="Q51" s="13">
        <f>MIN(H49:H93)</f>
        <v>0</v>
      </c>
      <c r="R51" s="13">
        <f>MAX(H49:H93)</f>
        <v>0</v>
      </c>
      <c r="S51" s="13">
        <f>PERCENTILE(H49:H93,0.95)</f>
        <v>0</v>
      </c>
      <c r="T51" s="24" t="e">
        <f>100*STDEV(H49:H93)/P51</f>
        <v>#DIV/0!</v>
      </c>
    </row>
    <row r="52" spans="1:20" ht="18">
      <c r="A52" s="78"/>
      <c r="B52" s="9" t="s">
        <v>47</v>
      </c>
      <c r="C52" s="14" t="s">
        <v>17</v>
      </c>
      <c r="D52" s="15">
        <v>39257</v>
      </c>
      <c r="E52" s="14">
        <v>3</v>
      </c>
      <c r="F52" s="12">
        <v>1.62</v>
      </c>
      <c r="G52" s="12">
        <v>0</v>
      </c>
      <c r="H52" s="12">
        <f t="shared" si="7"/>
        <v>0</v>
      </c>
      <c r="I52" s="12">
        <v>1.54</v>
      </c>
      <c r="J52" s="13">
        <v>0</v>
      </c>
      <c r="K52" s="12">
        <f t="shared" si="8"/>
        <v>0</v>
      </c>
      <c r="L52" s="38">
        <f t="shared" si="9"/>
        <v>95</v>
      </c>
      <c r="M52" s="24">
        <f t="shared" si="3"/>
        <v>0</v>
      </c>
      <c r="O52" s="61" t="s">
        <v>68</v>
      </c>
      <c r="P52" s="21">
        <f>AVERAGE(K49:K93)</f>
        <v>2.5686618695369554</v>
      </c>
      <c r="Q52" s="13">
        <f>MIN(K49:K93)</f>
        <v>0</v>
      </c>
      <c r="R52" s="13">
        <f>MAX(K49:K93)</f>
        <v>86.451612903225808</v>
      </c>
      <c r="S52" s="13">
        <f>PERCENTILE(K49:K93,0.95)</f>
        <v>7.4772036474163874</v>
      </c>
      <c r="T52" s="24">
        <f>100*STDEV(K49:K93)/P52</f>
        <v>513.5334641268023</v>
      </c>
    </row>
    <row r="53" spans="1:20" ht="18">
      <c r="A53" s="78"/>
      <c r="B53" s="9" t="s">
        <v>47</v>
      </c>
      <c r="C53" s="14" t="s">
        <v>17</v>
      </c>
      <c r="D53" s="15">
        <v>39275</v>
      </c>
      <c r="E53" s="14">
        <v>3</v>
      </c>
      <c r="F53" s="12">
        <v>2.4700000000000002</v>
      </c>
      <c r="G53" s="12">
        <v>0</v>
      </c>
      <c r="H53" s="12">
        <f t="shared" si="7"/>
        <v>0</v>
      </c>
      <c r="I53" s="12">
        <v>2.35</v>
      </c>
      <c r="J53" s="13">
        <v>0</v>
      </c>
      <c r="K53" s="12">
        <f t="shared" si="8"/>
        <v>0</v>
      </c>
      <c r="L53" s="38">
        <f t="shared" si="9"/>
        <v>95</v>
      </c>
      <c r="M53" s="24">
        <f t="shared" si="3"/>
        <v>0</v>
      </c>
      <c r="O53" s="62" t="s">
        <v>69</v>
      </c>
      <c r="P53" s="21">
        <f>AVERAGE(M49:M93)</f>
        <v>2.7186896451020761</v>
      </c>
      <c r="Q53" s="13">
        <f>MIN(M49:M93)</f>
        <v>0</v>
      </c>
      <c r="R53" s="13">
        <f>MAX(M49:M93)</f>
        <v>91.780821917808225</v>
      </c>
      <c r="S53" s="13">
        <f>PERCENTILE(M49:M93,0.95)</f>
        <v>7.9935012185214989</v>
      </c>
      <c r="T53" s="24">
        <f>100*STDEV(M49:M93)/P53</f>
        <v>514.65549429353598</v>
      </c>
    </row>
    <row r="54" spans="1:20" ht="18.75" thickBot="1">
      <c r="A54" s="78"/>
      <c r="B54" s="9" t="s">
        <v>47</v>
      </c>
      <c r="C54" s="14">
        <v>2</v>
      </c>
      <c r="D54" s="15">
        <v>39292</v>
      </c>
      <c r="E54" s="14">
        <v>2</v>
      </c>
      <c r="F54" s="12">
        <v>2.35</v>
      </c>
      <c r="G54" s="12">
        <v>0</v>
      </c>
      <c r="H54" s="12">
        <f t="shared" si="7"/>
        <v>0</v>
      </c>
      <c r="I54" s="12">
        <v>2.2400000000000002</v>
      </c>
      <c r="J54" s="13">
        <v>0</v>
      </c>
      <c r="K54" s="12">
        <f t="shared" si="8"/>
        <v>0</v>
      </c>
      <c r="L54" s="38">
        <f t="shared" si="9"/>
        <v>95</v>
      </c>
      <c r="M54" s="24">
        <f t="shared" si="3"/>
        <v>0</v>
      </c>
      <c r="O54" s="63" t="s">
        <v>70</v>
      </c>
      <c r="P54" s="22">
        <f>AVERAGE(L49:L93)</f>
        <v>92.431338130463033</v>
      </c>
      <c r="Q54" s="16">
        <f>MIN(L49:L93)</f>
        <v>8.5483870967741833</v>
      </c>
      <c r="R54" s="16">
        <f>MAX(L49:L93)</f>
        <v>95.000000000000014</v>
      </c>
      <c r="S54" s="16">
        <f>PERCENTILE(L49:L93,0.95)</f>
        <v>95</v>
      </c>
      <c r="T54" s="25">
        <f>100*STDEV(L49:L93)/P54</f>
        <v>14.271067093845438</v>
      </c>
    </row>
    <row r="55" spans="1:20" ht="15" customHeight="1">
      <c r="A55" s="78"/>
      <c r="B55" s="9" t="s">
        <v>47</v>
      </c>
      <c r="C55" s="14" t="s">
        <v>17</v>
      </c>
      <c r="D55" s="15">
        <v>39301</v>
      </c>
      <c r="E55" s="14">
        <v>2</v>
      </c>
      <c r="F55" s="12">
        <v>1.05</v>
      </c>
      <c r="G55" s="12">
        <v>0</v>
      </c>
      <c r="H55" s="12">
        <f t="shared" si="7"/>
        <v>0</v>
      </c>
      <c r="I55" s="12">
        <v>1</v>
      </c>
      <c r="J55" s="13">
        <v>0</v>
      </c>
      <c r="K55" s="12">
        <f t="shared" si="8"/>
        <v>0</v>
      </c>
      <c r="L55" s="38">
        <f t="shared" si="9"/>
        <v>95</v>
      </c>
      <c r="M55" s="24">
        <f t="shared" si="3"/>
        <v>0</v>
      </c>
      <c r="P55" s="2"/>
      <c r="Q55" s="2"/>
      <c r="R55" s="2"/>
    </row>
    <row r="56" spans="1:20">
      <c r="A56" s="78"/>
      <c r="B56" s="9" t="s">
        <v>47</v>
      </c>
      <c r="C56" s="14" t="s">
        <v>17</v>
      </c>
      <c r="D56" s="15">
        <v>39340</v>
      </c>
      <c r="E56" s="14">
        <v>4</v>
      </c>
      <c r="F56" s="12">
        <v>3.02</v>
      </c>
      <c r="G56" s="12">
        <v>0</v>
      </c>
      <c r="H56" s="12">
        <f t="shared" si="7"/>
        <v>0</v>
      </c>
      <c r="I56" s="12">
        <v>2.87</v>
      </c>
      <c r="J56" s="13">
        <v>0</v>
      </c>
      <c r="K56" s="12">
        <f t="shared" si="8"/>
        <v>0</v>
      </c>
      <c r="L56" s="38">
        <f t="shared" si="9"/>
        <v>94.999999999999986</v>
      </c>
      <c r="M56" s="24">
        <f t="shared" si="3"/>
        <v>0</v>
      </c>
      <c r="P56" s="2"/>
      <c r="Q56" s="2"/>
      <c r="R56" s="2"/>
    </row>
    <row r="57" spans="1:20">
      <c r="A57" s="78"/>
      <c r="B57" s="9" t="s">
        <v>47</v>
      </c>
      <c r="C57" s="14" t="s">
        <v>17</v>
      </c>
      <c r="D57" s="15">
        <v>39350</v>
      </c>
      <c r="E57" s="14">
        <v>2</v>
      </c>
      <c r="F57" s="12">
        <v>0.97</v>
      </c>
      <c r="G57" s="12">
        <v>0</v>
      </c>
      <c r="H57" s="12">
        <f t="shared" si="7"/>
        <v>0</v>
      </c>
      <c r="I57" s="12">
        <v>0.92</v>
      </c>
      <c r="J57" s="13">
        <v>0</v>
      </c>
      <c r="K57" s="12">
        <f t="shared" si="8"/>
        <v>0</v>
      </c>
      <c r="L57" s="38">
        <f t="shared" si="9"/>
        <v>95.000000000000014</v>
      </c>
      <c r="M57" s="24">
        <f t="shared" si="3"/>
        <v>0</v>
      </c>
      <c r="P57" s="2"/>
      <c r="Q57" s="2"/>
      <c r="R57" s="2"/>
    </row>
    <row r="58" spans="1:20">
      <c r="A58" s="78"/>
      <c r="B58" s="9" t="s">
        <v>16</v>
      </c>
      <c r="C58" s="14">
        <v>1</v>
      </c>
      <c r="D58" s="15">
        <v>39230</v>
      </c>
      <c r="E58" s="14">
        <v>2</v>
      </c>
      <c r="F58" s="12">
        <v>1.22</v>
      </c>
      <c r="G58" s="12">
        <v>0</v>
      </c>
      <c r="H58" s="12">
        <f t="shared" si="7"/>
        <v>0</v>
      </c>
      <c r="I58" s="12">
        <v>1.1499999999999999</v>
      </c>
      <c r="J58" s="13">
        <v>0</v>
      </c>
      <c r="K58" s="12">
        <f t="shared" si="8"/>
        <v>0</v>
      </c>
      <c r="L58" s="38">
        <f t="shared" si="9"/>
        <v>95</v>
      </c>
      <c r="M58" s="24">
        <f t="shared" si="3"/>
        <v>0</v>
      </c>
      <c r="P58" s="2"/>
      <c r="Q58" s="2"/>
      <c r="R58" s="2"/>
    </row>
    <row r="59" spans="1:20">
      <c r="A59" s="78"/>
      <c r="B59" s="9" t="s">
        <v>16</v>
      </c>
      <c r="C59" s="14">
        <v>1</v>
      </c>
      <c r="D59" s="15">
        <v>39245</v>
      </c>
      <c r="E59" s="14">
        <v>2</v>
      </c>
      <c r="F59" s="12">
        <v>1.88</v>
      </c>
      <c r="G59" s="12">
        <v>0</v>
      </c>
      <c r="H59" s="12">
        <f t="shared" si="7"/>
        <v>0</v>
      </c>
      <c r="I59" s="12">
        <v>1.79</v>
      </c>
      <c r="J59" s="13">
        <v>0</v>
      </c>
      <c r="K59" s="12">
        <f t="shared" si="8"/>
        <v>0</v>
      </c>
      <c r="L59" s="38">
        <f t="shared" si="9"/>
        <v>95</v>
      </c>
      <c r="M59" s="24">
        <f t="shared" si="3"/>
        <v>0</v>
      </c>
      <c r="P59" s="2"/>
      <c r="Q59" s="2"/>
      <c r="R59" s="2"/>
    </row>
    <row r="60" spans="1:20">
      <c r="A60" s="78"/>
      <c r="B60" s="9" t="s">
        <v>16</v>
      </c>
      <c r="C60" s="14">
        <v>1</v>
      </c>
      <c r="D60" s="15">
        <v>39252</v>
      </c>
      <c r="E60" s="14">
        <v>2</v>
      </c>
      <c r="F60" s="12">
        <v>0.84</v>
      </c>
      <c r="G60" s="12">
        <v>0</v>
      </c>
      <c r="H60" s="12">
        <f t="shared" si="7"/>
        <v>0</v>
      </c>
      <c r="I60" s="12">
        <v>0.8</v>
      </c>
      <c r="J60" s="13">
        <v>0</v>
      </c>
      <c r="K60" s="12">
        <f t="shared" si="8"/>
        <v>0</v>
      </c>
      <c r="L60" s="38">
        <f t="shared" si="9"/>
        <v>95</v>
      </c>
      <c r="M60" s="24">
        <f t="shared" si="3"/>
        <v>0</v>
      </c>
    </row>
    <row r="61" spans="1:20">
      <c r="A61" s="78"/>
      <c r="B61" s="9" t="s">
        <v>16</v>
      </c>
      <c r="C61" s="14">
        <v>1</v>
      </c>
      <c r="D61" s="15">
        <v>39262</v>
      </c>
      <c r="E61" s="14">
        <v>2</v>
      </c>
      <c r="F61" s="12">
        <v>1.42</v>
      </c>
      <c r="G61" s="12">
        <v>0</v>
      </c>
      <c r="H61" s="12">
        <f t="shared" si="7"/>
        <v>0</v>
      </c>
      <c r="I61" s="12">
        <v>1.35</v>
      </c>
      <c r="J61" s="13">
        <v>0</v>
      </c>
      <c r="K61" s="12">
        <f t="shared" si="8"/>
        <v>0</v>
      </c>
      <c r="L61" s="38">
        <f t="shared" si="9"/>
        <v>95.000000000000014</v>
      </c>
      <c r="M61" s="24">
        <f t="shared" si="3"/>
        <v>0</v>
      </c>
    </row>
    <row r="62" spans="1:20">
      <c r="A62" s="78"/>
      <c r="B62" s="9" t="s">
        <v>16</v>
      </c>
      <c r="C62" s="14">
        <v>1</v>
      </c>
      <c r="D62" s="15">
        <v>39275</v>
      </c>
      <c r="E62" s="14">
        <v>2</v>
      </c>
      <c r="F62" s="12">
        <v>2.13</v>
      </c>
      <c r="G62" s="12">
        <v>0</v>
      </c>
      <c r="H62" s="12">
        <f t="shared" si="7"/>
        <v>0</v>
      </c>
      <c r="I62" s="12">
        <v>2.02</v>
      </c>
      <c r="J62" s="12">
        <v>0</v>
      </c>
      <c r="K62" s="12">
        <f t="shared" si="8"/>
        <v>0</v>
      </c>
      <c r="L62" s="38">
        <f t="shared" si="9"/>
        <v>95</v>
      </c>
      <c r="M62" s="24">
        <f t="shared" si="3"/>
        <v>0</v>
      </c>
    </row>
    <row r="63" spans="1:20">
      <c r="A63" s="78"/>
      <c r="B63" s="9" t="s">
        <v>16</v>
      </c>
      <c r="C63" s="14">
        <v>1</v>
      </c>
      <c r="D63" s="15">
        <v>39277</v>
      </c>
      <c r="E63" s="14">
        <v>2</v>
      </c>
      <c r="F63" s="13">
        <v>2.35</v>
      </c>
      <c r="G63" s="13">
        <v>0</v>
      </c>
      <c r="H63" s="13">
        <f t="shared" si="7"/>
        <v>0</v>
      </c>
      <c r="I63" s="13">
        <v>2.23</v>
      </c>
      <c r="J63" s="13">
        <v>0</v>
      </c>
      <c r="K63" s="13">
        <f t="shared" si="8"/>
        <v>0</v>
      </c>
      <c r="L63" s="38">
        <f t="shared" si="9"/>
        <v>95</v>
      </c>
      <c r="M63" s="24">
        <f t="shared" si="3"/>
        <v>0</v>
      </c>
    </row>
    <row r="64" spans="1:20">
      <c r="A64" s="78"/>
      <c r="B64" s="9" t="s">
        <v>16</v>
      </c>
      <c r="C64" s="14">
        <v>1</v>
      </c>
      <c r="D64" s="15">
        <v>39284</v>
      </c>
      <c r="E64" s="14">
        <v>2</v>
      </c>
      <c r="F64" s="13">
        <v>1.66</v>
      </c>
      <c r="G64" s="13">
        <v>0</v>
      </c>
      <c r="H64" s="13">
        <f t="shared" si="7"/>
        <v>0</v>
      </c>
      <c r="I64" s="13">
        <v>1.58</v>
      </c>
      <c r="J64" s="13">
        <v>0</v>
      </c>
      <c r="K64" s="13">
        <f t="shared" si="8"/>
        <v>0</v>
      </c>
      <c r="L64" s="38">
        <f t="shared" si="9"/>
        <v>95</v>
      </c>
      <c r="M64" s="24">
        <f t="shared" si="3"/>
        <v>0</v>
      </c>
    </row>
    <row r="65" spans="1:13">
      <c r="A65" s="78"/>
      <c r="B65" s="9" t="s">
        <v>16</v>
      </c>
      <c r="C65" s="14">
        <v>1</v>
      </c>
      <c r="D65" s="15">
        <v>39291</v>
      </c>
      <c r="E65" s="14">
        <v>2</v>
      </c>
      <c r="F65" s="13">
        <v>1.45</v>
      </c>
      <c r="G65" s="13">
        <v>0</v>
      </c>
      <c r="H65" s="13">
        <f t="shared" si="7"/>
        <v>0</v>
      </c>
      <c r="I65" s="13">
        <v>1.38</v>
      </c>
      <c r="J65" s="13">
        <v>0</v>
      </c>
      <c r="K65" s="13">
        <f t="shared" si="8"/>
        <v>0</v>
      </c>
      <c r="L65" s="38">
        <f t="shared" si="9"/>
        <v>95</v>
      </c>
      <c r="M65" s="24">
        <f t="shared" si="3"/>
        <v>0</v>
      </c>
    </row>
    <row r="66" spans="1:13">
      <c r="A66" s="78"/>
      <c r="B66" s="9" t="s">
        <v>16</v>
      </c>
      <c r="C66" s="14">
        <v>1</v>
      </c>
      <c r="D66" s="15">
        <v>39295</v>
      </c>
      <c r="E66" s="14">
        <v>2</v>
      </c>
      <c r="F66" s="13">
        <v>1.1299999999999999</v>
      </c>
      <c r="G66" s="13">
        <v>0</v>
      </c>
      <c r="H66" s="13">
        <f t="shared" si="7"/>
        <v>0</v>
      </c>
      <c r="I66" s="13">
        <v>1.08</v>
      </c>
      <c r="J66" s="13">
        <v>0</v>
      </c>
      <c r="K66" s="13">
        <f t="shared" si="8"/>
        <v>0</v>
      </c>
      <c r="L66" s="38">
        <f t="shared" si="9"/>
        <v>95</v>
      </c>
      <c r="M66" s="24">
        <f t="shared" si="3"/>
        <v>0</v>
      </c>
    </row>
    <row r="67" spans="1:13">
      <c r="A67" s="78"/>
      <c r="B67" s="9" t="s">
        <v>16</v>
      </c>
      <c r="C67" s="14">
        <v>1</v>
      </c>
      <c r="D67" s="15">
        <v>39302</v>
      </c>
      <c r="E67" s="14">
        <v>2</v>
      </c>
      <c r="F67" s="13">
        <v>2.0699999999999998</v>
      </c>
      <c r="G67" s="13">
        <v>0</v>
      </c>
      <c r="H67" s="13">
        <f t="shared" si="7"/>
        <v>0</v>
      </c>
      <c r="I67" s="13">
        <v>1.97</v>
      </c>
      <c r="J67" s="13">
        <v>0</v>
      </c>
      <c r="K67" s="13">
        <f t="shared" si="8"/>
        <v>0</v>
      </c>
      <c r="L67" s="38">
        <f t="shared" si="9"/>
        <v>95</v>
      </c>
      <c r="M67" s="24">
        <f t="shared" si="3"/>
        <v>0</v>
      </c>
    </row>
    <row r="68" spans="1:13">
      <c r="A68" s="78"/>
      <c r="B68" s="9" t="s">
        <v>16</v>
      </c>
      <c r="C68" s="14">
        <v>1</v>
      </c>
      <c r="D68" s="15">
        <v>39306</v>
      </c>
      <c r="E68" s="14">
        <v>2</v>
      </c>
      <c r="F68" s="13">
        <v>2.02</v>
      </c>
      <c r="G68" s="13">
        <v>0</v>
      </c>
      <c r="H68" s="13">
        <f t="shared" si="7"/>
        <v>0</v>
      </c>
      <c r="I68" s="13">
        <v>1.92</v>
      </c>
      <c r="J68" s="13">
        <v>0</v>
      </c>
      <c r="K68" s="13">
        <f t="shared" si="8"/>
        <v>0</v>
      </c>
      <c r="L68" s="38">
        <f t="shared" si="9"/>
        <v>94.999999999999986</v>
      </c>
      <c r="M68" s="24">
        <f t="shared" ref="M68:M131" si="10">J68/I68*100</f>
        <v>0</v>
      </c>
    </row>
    <row r="69" spans="1:13">
      <c r="A69" s="78"/>
      <c r="B69" s="9" t="s">
        <v>16</v>
      </c>
      <c r="C69" s="14">
        <v>1</v>
      </c>
      <c r="D69" s="15">
        <v>39311</v>
      </c>
      <c r="E69" s="14">
        <v>2</v>
      </c>
      <c r="F69" s="13">
        <v>1.39</v>
      </c>
      <c r="G69" s="13">
        <v>0</v>
      </c>
      <c r="H69" s="13">
        <f t="shared" si="7"/>
        <v>0</v>
      </c>
      <c r="I69" s="13">
        <v>1.32</v>
      </c>
      <c r="J69" s="13">
        <v>0</v>
      </c>
      <c r="K69" s="13">
        <f t="shared" si="8"/>
        <v>0</v>
      </c>
      <c r="L69" s="38">
        <f t="shared" si="9"/>
        <v>95</v>
      </c>
      <c r="M69" s="24">
        <f t="shared" si="10"/>
        <v>0</v>
      </c>
    </row>
    <row r="70" spans="1:13">
      <c r="A70" s="78"/>
      <c r="B70" s="9" t="s">
        <v>18</v>
      </c>
      <c r="C70" s="14">
        <v>1</v>
      </c>
      <c r="D70" s="15">
        <v>39247</v>
      </c>
      <c r="E70" s="14">
        <v>2</v>
      </c>
      <c r="F70" s="13">
        <v>0.56000000000000005</v>
      </c>
      <c r="G70" s="13">
        <v>0</v>
      </c>
      <c r="H70" s="13">
        <f t="shared" si="7"/>
        <v>0</v>
      </c>
      <c r="I70" s="13">
        <v>0.53</v>
      </c>
      <c r="J70" s="13">
        <v>0</v>
      </c>
      <c r="K70" s="13">
        <f t="shared" si="8"/>
        <v>0</v>
      </c>
      <c r="L70" s="38">
        <f t="shared" si="9"/>
        <v>95</v>
      </c>
      <c r="M70" s="24">
        <f t="shared" si="10"/>
        <v>0</v>
      </c>
    </row>
    <row r="71" spans="1:13">
      <c r="A71" s="78"/>
      <c r="B71" s="9" t="s">
        <v>18</v>
      </c>
      <c r="C71" s="14">
        <v>1</v>
      </c>
      <c r="D71" s="15">
        <v>39252</v>
      </c>
      <c r="E71" s="14">
        <v>38</v>
      </c>
      <c r="F71" s="13">
        <v>13.16</v>
      </c>
      <c r="G71" s="13">
        <v>0</v>
      </c>
      <c r="H71" s="13">
        <f t="shared" si="7"/>
        <v>0</v>
      </c>
      <c r="I71" s="13">
        <v>12.31</v>
      </c>
      <c r="J71" s="13">
        <v>1.23</v>
      </c>
      <c r="K71" s="13">
        <f t="shared" si="8"/>
        <v>9.3465045592705174</v>
      </c>
      <c r="L71" s="38">
        <f t="shared" si="9"/>
        <v>85.653495440729472</v>
      </c>
      <c r="M71" s="24">
        <f t="shared" si="10"/>
        <v>9.9918765231519089</v>
      </c>
    </row>
    <row r="72" spans="1:13">
      <c r="A72" s="78"/>
      <c r="B72" s="9" t="s">
        <v>18</v>
      </c>
      <c r="C72" s="14">
        <v>1</v>
      </c>
      <c r="D72" s="15">
        <v>39292</v>
      </c>
      <c r="E72" s="14">
        <v>22</v>
      </c>
      <c r="F72" s="13">
        <v>7.68</v>
      </c>
      <c r="G72" s="13">
        <v>0</v>
      </c>
      <c r="H72" s="13">
        <f t="shared" si="7"/>
        <v>0</v>
      </c>
      <c r="I72" s="13">
        <v>7.39</v>
      </c>
      <c r="J72" s="13">
        <v>1.52</v>
      </c>
      <c r="K72" s="13">
        <f t="shared" si="8"/>
        <v>19.791666666666668</v>
      </c>
      <c r="L72" s="38">
        <f t="shared" si="9"/>
        <v>75.208333333333343</v>
      </c>
      <c r="M72" s="24">
        <f t="shared" si="10"/>
        <v>20.568335588633289</v>
      </c>
    </row>
    <row r="73" spans="1:13" ht="15" customHeight="1">
      <c r="A73" s="78"/>
      <c r="B73" s="9" t="s">
        <v>19</v>
      </c>
      <c r="C73" s="14">
        <v>2</v>
      </c>
      <c r="D73" s="15">
        <v>39222</v>
      </c>
      <c r="E73" s="14">
        <v>1</v>
      </c>
      <c r="F73" s="13">
        <v>1.55</v>
      </c>
      <c r="G73" s="13">
        <v>0</v>
      </c>
      <c r="H73" s="13">
        <f t="shared" si="7"/>
        <v>0</v>
      </c>
      <c r="I73" s="13">
        <v>1.46</v>
      </c>
      <c r="J73" s="13">
        <v>1.34</v>
      </c>
      <c r="K73" s="13">
        <f t="shared" si="8"/>
        <v>86.451612903225808</v>
      </c>
      <c r="L73" s="38">
        <f t="shared" si="9"/>
        <v>8.5483870967741833</v>
      </c>
      <c r="M73" s="24">
        <f t="shared" si="10"/>
        <v>91.780821917808225</v>
      </c>
    </row>
    <row r="74" spans="1:13">
      <c r="A74" s="78"/>
      <c r="B74" s="9" t="s">
        <v>19</v>
      </c>
      <c r="C74" s="14" t="s">
        <v>17</v>
      </c>
      <c r="D74" s="15">
        <v>39236</v>
      </c>
      <c r="E74" s="14">
        <v>2</v>
      </c>
      <c r="F74" s="13">
        <v>1.69</v>
      </c>
      <c r="G74" s="13">
        <v>0</v>
      </c>
      <c r="H74" s="13">
        <f t="shared" si="7"/>
        <v>0</v>
      </c>
      <c r="I74" s="13">
        <v>1.61</v>
      </c>
      <c r="J74" s="13">
        <v>0</v>
      </c>
      <c r="K74" s="13">
        <f t="shared" si="8"/>
        <v>0</v>
      </c>
      <c r="L74" s="38">
        <f t="shared" si="9"/>
        <v>95</v>
      </c>
      <c r="M74" s="24">
        <f t="shared" si="10"/>
        <v>0</v>
      </c>
    </row>
    <row r="75" spans="1:13" ht="15.75" customHeight="1">
      <c r="A75" s="78"/>
      <c r="B75" s="9" t="s">
        <v>19</v>
      </c>
      <c r="C75" s="14" t="s">
        <v>17</v>
      </c>
      <c r="D75" s="15">
        <v>39246</v>
      </c>
      <c r="E75" s="14">
        <v>3</v>
      </c>
      <c r="F75" s="13">
        <v>1.82</v>
      </c>
      <c r="G75" s="13">
        <v>0</v>
      </c>
      <c r="H75" s="13">
        <f t="shared" si="7"/>
        <v>0</v>
      </c>
      <c r="I75" s="13">
        <v>1.61</v>
      </c>
      <c r="J75" s="13">
        <v>0</v>
      </c>
      <c r="K75" s="13">
        <f t="shared" si="8"/>
        <v>0</v>
      </c>
      <c r="L75" s="38">
        <f t="shared" si="9"/>
        <v>94.999999999999986</v>
      </c>
      <c r="M75" s="24">
        <f t="shared" si="10"/>
        <v>0</v>
      </c>
    </row>
    <row r="76" spans="1:13">
      <c r="A76" s="78"/>
      <c r="B76" s="9" t="s">
        <v>19</v>
      </c>
      <c r="C76" s="14" t="s">
        <v>17</v>
      </c>
      <c r="D76" s="15">
        <v>39254</v>
      </c>
      <c r="E76" s="14">
        <v>3</v>
      </c>
      <c r="F76" s="13">
        <v>1.8</v>
      </c>
      <c r="G76" s="13">
        <v>0</v>
      </c>
      <c r="H76" s="13">
        <f t="shared" si="7"/>
        <v>0</v>
      </c>
      <c r="I76" s="13">
        <v>1.69</v>
      </c>
      <c r="J76" s="13">
        <v>0</v>
      </c>
      <c r="K76" s="13">
        <f t="shared" si="8"/>
        <v>0</v>
      </c>
      <c r="L76" s="38">
        <f t="shared" si="9"/>
        <v>95</v>
      </c>
      <c r="M76" s="24">
        <f t="shared" si="10"/>
        <v>0</v>
      </c>
    </row>
    <row r="77" spans="1:13">
      <c r="A77" s="78"/>
      <c r="B77" s="9" t="s">
        <v>19</v>
      </c>
      <c r="C77" s="14" t="s">
        <v>17</v>
      </c>
      <c r="D77" s="15">
        <v>39276</v>
      </c>
      <c r="E77" s="14">
        <v>3</v>
      </c>
      <c r="F77" s="13">
        <v>1.65</v>
      </c>
      <c r="G77" s="13">
        <v>0</v>
      </c>
      <c r="H77" s="13">
        <f t="shared" si="7"/>
        <v>0</v>
      </c>
      <c r="I77" s="13">
        <v>1.58</v>
      </c>
      <c r="J77" s="13">
        <v>0</v>
      </c>
      <c r="K77" s="13">
        <f t="shared" si="8"/>
        <v>0</v>
      </c>
      <c r="L77" s="38">
        <f t="shared" si="9"/>
        <v>95</v>
      </c>
      <c r="M77" s="24">
        <f t="shared" si="10"/>
        <v>0</v>
      </c>
    </row>
    <row r="78" spans="1:13">
      <c r="A78" s="78"/>
      <c r="B78" s="9" t="s">
        <v>19</v>
      </c>
      <c r="C78" s="14" t="s">
        <v>17</v>
      </c>
      <c r="D78" s="15">
        <v>39290</v>
      </c>
      <c r="E78" s="14">
        <v>3</v>
      </c>
      <c r="F78" s="13">
        <v>1.84</v>
      </c>
      <c r="G78" s="13">
        <v>0</v>
      </c>
      <c r="H78" s="13">
        <f t="shared" si="7"/>
        <v>0</v>
      </c>
      <c r="I78" s="13">
        <v>1.76</v>
      </c>
      <c r="J78" s="13">
        <v>0</v>
      </c>
      <c r="K78" s="13">
        <f t="shared" si="8"/>
        <v>0</v>
      </c>
      <c r="L78" s="38">
        <f t="shared" si="9"/>
        <v>95</v>
      </c>
      <c r="M78" s="24">
        <f t="shared" si="10"/>
        <v>0</v>
      </c>
    </row>
    <row r="79" spans="1:13">
      <c r="A79" s="78"/>
      <c r="B79" s="9" t="s">
        <v>19</v>
      </c>
      <c r="C79" s="10" t="s">
        <v>17</v>
      </c>
      <c r="D79" s="11">
        <v>39302</v>
      </c>
      <c r="E79" s="10">
        <v>2</v>
      </c>
      <c r="F79" s="12">
        <v>1.05</v>
      </c>
      <c r="G79" s="12">
        <v>0</v>
      </c>
      <c r="H79" s="12">
        <f t="shared" si="7"/>
        <v>0</v>
      </c>
      <c r="I79" s="12">
        <v>1.008</v>
      </c>
      <c r="J79" s="12">
        <v>0</v>
      </c>
      <c r="K79" s="12">
        <f t="shared" si="8"/>
        <v>0</v>
      </c>
      <c r="L79" s="12">
        <f t="shared" si="9"/>
        <v>95</v>
      </c>
      <c r="M79" s="24">
        <f t="shared" si="10"/>
        <v>0</v>
      </c>
    </row>
    <row r="80" spans="1:13">
      <c r="A80" s="78"/>
      <c r="B80" s="9" t="s">
        <v>19</v>
      </c>
      <c r="C80" s="10" t="s">
        <v>17</v>
      </c>
      <c r="D80" s="11">
        <v>39331</v>
      </c>
      <c r="E80" s="10">
        <v>4</v>
      </c>
      <c r="F80" s="12">
        <v>3.35</v>
      </c>
      <c r="G80" s="12">
        <v>0</v>
      </c>
      <c r="H80" s="12">
        <f t="shared" si="7"/>
        <v>0</v>
      </c>
      <c r="I80" s="12">
        <v>3.17</v>
      </c>
      <c r="J80" s="12">
        <v>0</v>
      </c>
      <c r="K80" s="12">
        <f t="shared" si="8"/>
        <v>0</v>
      </c>
      <c r="L80" s="12">
        <f t="shared" si="9"/>
        <v>95</v>
      </c>
      <c r="M80" s="24">
        <f t="shared" si="10"/>
        <v>0</v>
      </c>
    </row>
    <row r="81" spans="1:20">
      <c r="A81" s="78"/>
      <c r="B81" s="9" t="s">
        <v>19</v>
      </c>
      <c r="C81" s="14" t="s">
        <v>17</v>
      </c>
      <c r="D81" s="15">
        <v>39351</v>
      </c>
      <c r="E81" s="14">
        <v>3</v>
      </c>
      <c r="F81" s="13">
        <v>2.23</v>
      </c>
      <c r="G81" s="13">
        <v>0</v>
      </c>
      <c r="H81" s="13">
        <f t="shared" si="7"/>
        <v>0</v>
      </c>
      <c r="I81" s="13">
        <v>2.12</v>
      </c>
      <c r="J81" s="13">
        <v>0</v>
      </c>
      <c r="K81" s="13">
        <f t="shared" si="8"/>
        <v>0</v>
      </c>
      <c r="L81" s="38">
        <f t="shared" si="9"/>
        <v>95</v>
      </c>
      <c r="M81" s="24">
        <f t="shared" si="10"/>
        <v>0</v>
      </c>
    </row>
    <row r="82" spans="1:20">
      <c r="A82" s="78"/>
      <c r="B82" s="9" t="s">
        <v>25</v>
      </c>
      <c r="C82" s="14">
        <v>1</v>
      </c>
      <c r="D82" s="15">
        <v>39231</v>
      </c>
      <c r="E82" s="14">
        <v>2</v>
      </c>
      <c r="F82" s="13">
        <v>2.27</v>
      </c>
      <c r="G82" s="13">
        <v>0</v>
      </c>
      <c r="H82" s="13">
        <f t="shared" si="7"/>
        <v>0</v>
      </c>
      <c r="I82" s="13">
        <v>2.15</v>
      </c>
      <c r="J82" s="13">
        <v>0</v>
      </c>
      <c r="K82" s="13">
        <f t="shared" si="8"/>
        <v>0</v>
      </c>
      <c r="L82" s="38">
        <f t="shared" si="9"/>
        <v>94.999999999999986</v>
      </c>
      <c r="M82" s="24">
        <f t="shared" si="10"/>
        <v>0</v>
      </c>
    </row>
    <row r="83" spans="1:20">
      <c r="A83" s="78"/>
      <c r="B83" s="9" t="s">
        <v>25</v>
      </c>
      <c r="C83" s="14">
        <v>1</v>
      </c>
      <c r="D83" s="15">
        <v>39244</v>
      </c>
      <c r="E83" s="14">
        <v>2</v>
      </c>
      <c r="F83" s="13">
        <v>2.36</v>
      </c>
      <c r="G83" s="13">
        <v>0</v>
      </c>
      <c r="H83" s="13">
        <f t="shared" si="7"/>
        <v>0</v>
      </c>
      <c r="I83" s="13">
        <v>2.25</v>
      </c>
      <c r="J83" s="13">
        <v>0</v>
      </c>
      <c r="K83" s="13">
        <f t="shared" si="8"/>
        <v>0</v>
      </c>
      <c r="L83" s="38">
        <f t="shared" si="9"/>
        <v>95</v>
      </c>
      <c r="M83" s="24">
        <f t="shared" si="10"/>
        <v>0</v>
      </c>
    </row>
    <row r="84" spans="1:20">
      <c r="A84" s="78"/>
      <c r="B84" s="9" t="s">
        <v>25</v>
      </c>
      <c r="C84" s="14">
        <v>1</v>
      </c>
      <c r="D84" s="15">
        <v>39253</v>
      </c>
      <c r="E84" s="14">
        <v>2</v>
      </c>
      <c r="F84" s="13">
        <v>1.23</v>
      </c>
      <c r="G84" s="13">
        <v>0</v>
      </c>
      <c r="H84" s="13">
        <f t="shared" si="7"/>
        <v>0</v>
      </c>
      <c r="I84" s="13">
        <v>1.17</v>
      </c>
      <c r="J84" s="13">
        <v>0</v>
      </c>
      <c r="K84" s="13">
        <f t="shared" si="8"/>
        <v>0</v>
      </c>
      <c r="L84" s="38">
        <f t="shared" si="9"/>
        <v>95</v>
      </c>
      <c r="M84" s="24">
        <f t="shared" si="10"/>
        <v>0</v>
      </c>
    </row>
    <row r="85" spans="1:20">
      <c r="A85" s="78"/>
      <c r="B85" s="9" t="s">
        <v>25</v>
      </c>
      <c r="C85" s="14">
        <v>1</v>
      </c>
      <c r="D85" s="15">
        <v>39261</v>
      </c>
      <c r="E85" s="14">
        <v>2</v>
      </c>
      <c r="F85" s="13">
        <v>2.57</v>
      </c>
      <c r="G85" s="13">
        <v>0</v>
      </c>
      <c r="H85" s="13">
        <f t="shared" si="7"/>
        <v>0</v>
      </c>
      <c r="I85" s="13">
        <v>2.44</v>
      </c>
      <c r="J85" s="13">
        <v>0</v>
      </c>
      <c r="K85" s="13">
        <f t="shared" si="8"/>
        <v>0</v>
      </c>
      <c r="L85" s="38">
        <f t="shared" si="9"/>
        <v>94.999999999999986</v>
      </c>
      <c r="M85" s="24">
        <f t="shared" si="10"/>
        <v>0</v>
      </c>
    </row>
    <row r="86" spans="1:20">
      <c r="A86" s="78"/>
      <c r="B86" s="9" t="s">
        <v>25</v>
      </c>
      <c r="C86" s="14">
        <v>1</v>
      </c>
      <c r="D86" s="15">
        <v>39285</v>
      </c>
      <c r="E86" s="14">
        <v>2</v>
      </c>
      <c r="F86" s="13">
        <v>1.99</v>
      </c>
      <c r="G86" s="13">
        <v>0</v>
      </c>
      <c r="H86" s="13">
        <f t="shared" si="7"/>
        <v>0</v>
      </c>
      <c r="I86" s="13">
        <v>1.89</v>
      </c>
      <c r="J86" s="13">
        <v>0</v>
      </c>
      <c r="K86" s="13">
        <f t="shared" si="8"/>
        <v>0</v>
      </c>
      <c r="L86" s="38">
        <f t="shared" si="9"/>
        <v>94.999999999999986</v>
      </c>
      <c r="M86" s="24">
        <f t="shared" si="10"/>
        <v>0</v>
      </c>
    </row>
    <row r="87" spans="1:20">
      <c r="A87" s="78"/>
      <c r="B87" s="9" t="s">
        <v>25</v>
      </c>
      <c r="C87" s="14">
        <v>1</v>
      </c>
      <c r="D87" s="15">
        <v>39290</v>
      </c>
      <c r="E87" s="14">
        <v>2</v>
      </c>
      <c r="F87" s="13">
        <v>1.85</v>
      </c>
      <c r="G87" s="13">
        <v>0</v>
      </c>
      <c r="H87" s="13">
        <f t="shared" si="7"/>
        <v>0</v>
      </c>
      <c r="I87" s="13">
        <v>1.76</v>
      </c>
      <c r="J87" s="13">
        <v>0</v>
      </c>
      <c r="K87" s="13">
        <f t="shared" si="8"/>
        <v>0</v>
      </c>
      <c r="L87" s="38">
        <f t="shared" si="9"/>
        <v>95</v>
      </c>
      <c r="M87" s="24">
        <f t="shared" si="10"/>
        <v>0</v>
      </c>
    </row>
    <row r="88" spans="1:20">
      <c r="A88" s="78"/>
      <c r="B88" s="9" t="s">
        <v>25</v>
      </c>
      <c r="C88" s="14">
        <v>1</v>
      </c>
      <c r="D88" s="15">
        <v>39296</v>
      </c>
      <c r="E88" s="14">
        <v>3</v>
      </c>
      <c r="F88" s="13">
        <v>1.99</v>
      </c>
      <c r="G88" s="13">
        <v>0</v>
      </c>
      <c r="H88" s="13">
        <f t="shared" si="7"/>
        <v>0</v>
      </c>
      <c r="I88" s="13">
        <v>1.89</v>
      </c>
      <c r="J88" s="13">
        <v>0</v>
      </c>
      <c r="K88" s="13">
        <f t="shared" si="8"/>
        <v>0</v>
      </c>
      <c r="L88" s="38">
        <f t="shared" si="9"/>
        <v>94.999999999999986</v>
      </c>
      <c r="M88" s="24">
        <f t="shared" si="10"/>
        <v>0</v>
      </c>
    </row>
    <row r="89" spans="1:20">
      <c r="A89" s="78"/>
      <c r="B89" s="9" t="s">
        <v>25</v>
      </c>
      <c r="C89" s="14">
        <v>1</v>
      </c>
      <c r="D89" s="15">
        <v>39301</v>
      </c>
      <c r="E89" s="14">
        <v>2</v>
      </c>
      <c r="F89" s="13">
        <v>1.86</v>
      </c>
      <c r="G89" s="13">
        <v>0</v>
      </c>
      <c r="H89" s="13">
        <f t="shared" si="7"/>
        <v>0</v>
      </c>
      <c r="I89" s="13">
        <v>1.76</v>
      </c>
      <c r="J89" s="13">
        <v>0</v>
      </c>
      <c r="K89" s="13">
        <f t="shared" si="8"/>
        <v>0</v>
      </c>
      <c r="L89" s="38">
        <f t="shared" si="9"/>
        <v>94.999999999999986</v>
      </c>
      <c r="M89" s="24">
        <f t="shared" si="10"/>
        <v>0</v>
      </c>
    </row>
    <row r="90" spans="1:20">
      <c r="A90" s="78"/>
      <c r="B90" s="9" t="s">
        <v>25</v>
      </c>
      <c r="C90" s="14">
        <v>1</v>
      </c>
      <c r="D90" s="15">
        <v>39307</v>
      </c>
      <c r="E90" s="14">
        <v>2</v>
      </c>
      <c r="F90" s="13">
        <v>1.54</v>
      </c>
      <c r="G90" s="13">
        <v>0</v>
      </c>
      <c r="H90" s="13">
        <f t="shared" si="7"/>
        <v>0</v>
      </c>
      <c r="I90" s="13">
        <v>1.46</v>
      </c>
      <c r="J90" s="13">
        <v>0</v>
      </c>
      <c r="K90" s="13">
        <f t="shared" si="8"/>
        <v>0</v>
      </c>
      <c r="L90" s="38">
        <f t="shared" si="9"/>
        <v>94.999999999999986</v>
      </c>
      <c r="M90" s="24">
        <f t="shared" si="10"/>
        <v>0</v>
      </c>
    </row>
    <row r="91" spans="1:20">
      <c r="A91" s="78"/>
      <c r="B91" s="9" t="s">
        <v>25</v>
      </c>
      <c r="C91" s="14">
        <v>1</v>
      </c>
      <c r="D91" s="15">
        <v>39310</v>
      </c>
      <c r="E91" s="14">
        <v>2</v>
      </c>
      <c r="F91" s="13">
        <v>2.2799999999999998</v>
      </c>
      <c r="G91" s="13">
        <v>0</v>
      </c>
      <c r="H91" s="13">
        <f t="shared" si="7"/>
        <v>0</v>
      </c>
      <c r="I91" s="13">
        <v>2.17</v>
      </c>
      <c r="J91" s="13">
        <v>0</v>
      </c>
      <c r="K91" s="13">
        <f t="shared" si="8"/>
        <v>0</v>
      </c>
      <c r="L91" s="38">
        <f t="shared" si="9"/>
        <v>95</v>
      </c>
      <c r="M91" s="24">
        <f t="shared" si="10"/>
        <v>0</v>
      </c>
    </row>
    <row r="92" spans="1:20">
      <c r="A92" s="78"/>
      <c r="B92" s="9" t="s">
        <v>25</v>
      </c>
      <c r="C92" s="14">
        <v>1</v>
      </c>
      <c r="D92" s="15">
        <v>39331</v>
      </c>
      <c r="E92" s="14">
        <v>3</v>
      </c>
      <c r="F92" s="13">
        <v>2.91</v>
      </c>
      <c r="G92" s="13">
        <v>0</v>
      </c>
      <c r="H92" s="13">
        <f t="shared" si="7"/>
        <v>0</v>
      </c>
      <c r="I92" s="13">
        <v>2.76</v>
      </c>
      <c r="J92" s="13">
        <v>0</v>
      </c>
      <c r="K92" s="13">
        <f t="shared" si="8"/>
        <v>0</v>
      </c>
      <c r="L92" s="38">
        <f t="shared" si="9"/>
        <v>94.999999999999986</v>
      </c>
      <c r="M92" s="24">
        <f t="shared" si="10"/>
        <v>0</v>
      </c>
    </row>
    <row r="93" spans="1:20" ht="15.75" thickBot="1">
      <c r="A93" s="79"/>
      <c r="B93" s="33" t="s">
        <v>25</v>
      </c>
      <c r="C93" s="31">
        <v>1</v>
      </c>
      <c r="D93" s="32">
        <v>39349</v>
      </c>
      <c r="E93" s="31">
        <v>3</v>
      </c>
      <c r="F93" s="16">
        <v>2.8</v>
      </c>
      <c r="G93" s="16">
        <v>0</v>
      </c>
      <c r="H93" s="16">
        <f t="shared" si="7"/>
        <v>0</v>
      </c>
      <c r="I93" s="16">
        <v>2.66</v>
      </c>
      <c r="J93" s="16">
        <v>0</v>
      </c>
      <c r="K93" s="16">
        <f t="shared" si="8"/>
        <v>0</v>
      </c>
      <c r="L93" s="65">
        <f t="shared" si="9"/>
        <v>94.999999999999986</v>
      </c>
      <c r="M93" s="25">
        <f t="shared" si="10"/>
        <v>0</v>
      </c>
    </row>
    <row r="94" spans="1:20" ht="15.75" thickBot="1">
      <c r="A94" s="83">
        <v>2008</v>
      </c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5"/>
      <c r="O94" s="64">
        <v>2008</v>
      </c>
      <c r="P94" s="34" t="s">
        <v>50</v>
      </c>
      <c r="Q94" s="35" t="s">
        <v>51</v>
      </c>
      <c r="R94" s="35" t="s">
        <v>52</v>
      </c>
      <c r="S94" s="35" t="s">
        <v>53</v>
      </c>
      <c r="T94" s="36" t="s">
        <v>54</v>
      </c>
    </row>
    <row r="95" spans="1:20">
      <c r="A95" s="74">
        <v>2008</v>
      </c>
      <c r="B95" s="10" t="s">
        <v>47</v>
      </c>
      <c r="C95" s="41" t="s">
        <v>17</v>
      </c>
      <c r="D95" s="11">
        <v>39618</v>
      </c>
      <c r="E95" s="14">
        <v>3</v>
      </c>
      <c r="F95" s="12">
        <v>2.39</v>
      </c>
      <c r="G95" s="12">
        <v>0</v>
      </c>
      <c r="H95" s="12">
        <f t="shared" ref="H95:H158" si="11">100*G95/F95</f>
        <v>0</v>
      </c>
      <c r="I95" s="12">
        <v>2.27</v>
      </c>
      <c r="J95" s="12">
        <v>0</v>
      </c>
      <c r="K95" s="12">
        <f t="shared" ref="K95:K158" si="12">100*J95/F95</f>
        <v>0</v>
      </c>
      <c r="L95" s="12">
        <f t="shared" ref="L95:L158" si="13">100*(0.95*F95-G95-J95)/F95</f>
        <v>95</v>
      </c>
      <c r="M95" s="23">
        <f t="shared" si="10"/>
        <v>0</v>
      </c>
      <c r="O95" s="60" t="s">
        <v>55</v>
      </c>
      <c r="P95" s="20">
        <f>AVERAGE(F95:F222)</f>
        <v>2.3287421077268848</v>
      </c>
      <c r="Q95" s="8">
        <f>MIN(F95:F222)</f>
        <v>0.84329896907216506</v>
      </c>
      <c r="R95" s="8">
        <f>MAX(F95:F222)</f>
        <v>11.38</v>
      </c>
      <c r="S95" s="8">
        <f>PERCENTILE(F95:F222,0.95)</f>
        <v>3.8104999999999989</v>
      </c>
      <c r="T95" s="23">
        <f>100*STDEV(F95:F222)/P95</f>
        <v>61.25862377958579</v>
      </c>
    </row>
    <row r="96" spans="1:20">
      <c r="A96" s="75"/>
      <c r="B96" s="10" t="s">
        <v>47</v>
      </c>
      <c r="C96" s="10" t="s">
        <v>17</v>
      </c>
      <c r="D96" s="15">
        <v>39627</v>
      </c>
      <c r="E96" s="14">
        <v>3</v>
      </c>
      <c r="F96" s="12">
        <v>1.63</v>
      </c>
      <c r="G96" s="12">
        <v>0</v>
      </c>
      <c r="H96" s="12">
        <f t="shared" si="11"/>
        <v>0</v>
      </c>
      <c r="I96" s="12">
        <v>1.55</v>
      </c>
      <c r="J96" s="12">
        <v>0</v>
      </c>
      <c r="K96" s="12">
        <f t="shared" si="12"/>
        <v>0</v>
      </c>
      <c r="L96" s="12">
        <f t="shared" si="13"/>
        <v>94.999999999999986</v>
      </c>
      <c r="M96" s="24">
        <f t="shared" si="10"/>
        <v>0</v>
      </c>
      <c r="O96" s="61" t="s">
        <v>56</v>
      </c>
      <c r="P96" s="21">
        <f>AVERAGE(I95:I222)</f>
        <v>2.2182897412395803</v>
      </c>
      <c r="Q96" s="13">
        <f>MIN(I95:I222)</f>
        <v>0.79</v>
      </c>
      <c r="R96" s="13">
        <f>MAX(I95:I222)</f>
        <v>11.17</v>
      </c>
      <c r="S96" s="13">
        <f>PERCENTILE(I95:I222,0.95)</f>
        <v>3.6239999999999988</v>
      </c>
      <c r="T96" s="24">
        <f>100*STDEV(I95:I222)/P96</f>
        <v>61.899152484883608</v>
      </c>
    </row>
    <row r="97" spans="1:20">
      <c r="A97" s="75"/>
      <c r="B97" s="10" t="s">
        <v>47</v>
      </c>
      <c r="C97" s="10" t="s">
        <v>17</v>
      </c>
      <c r="D97" s="15">
        <v>39633</v>
      </c>
      <c r="E97" s="14">
        <v>3</v>
      </c>
      <c r="F97" s="12">
        <v>1.2</v>
      </c>
      <c r="G97" s="12">
        <v>0</v>
      </c>
      <c r="H97" s="12">
        <f t="shared" si="11"/>
        <v>0</v>
      </c>
      <c r="I97" s="12">
        <v>1.1399999999999999</v>
      </c>
      <c r="J97" s="12">
        <v>0</v>
      </c>
      <c r="K97" s="12">
        <f t="shared" si="12"/>
        <v>0</v>
      </c>
      <c r="L97" s="12">
        <f t="shared" si="13"/>
        <v>94.999999999999986</v>
      </c>
      <c r="M97" s="24">
        <f t="shared" si="10"/>
        <v>0</v>
      </c>
      <c r="O97" s="61" t="s">
        <v>67</v>
      </c>
      <c r="P97" s="21">
        <f>AVERAGE(H95:H222)</f>
        <v>0</v>
      </c>
      <c r="Q97" s="13">
        <f>MIN(H95:H222)</f>
        <v>0</v>
      </c>
      <c r="R97" s="13">
        <f>MAX(H95:H222)</f>
        <v>0</v>
      </c>
      <c r="S97" s="13">
        <f>PERCENTILE(H95:H222,0.95)</f>
        <v>0</v>
      </c>
      <c r="T97" s="24" t="e">
        <f>100*STDEV(H95:H222)/P97</f>
        <v>#DIV/0!</v>
      </c>
    </row>
    <row r="98" spans="1:20" ht="18">
      <c r="A98" s="75"/>
      <c r="B98" s="10" t="s">
        <v>47</v>
      </c>
      <c r="C98" s="10" t="s">
        <v>17</v>
      </c>
      <c r="D98" s="15">
        <v>39643</v>
      </c>
      <c r="E98" s="14">
        <v>3</v>
      </c>
      <c r="F98" s="12">
        <v>3.39</v>
      </c>
      <c r="G98" s="12">
        <v>0</v>
      </c>
      <c r="H98" s="12">
        <f t="shared" si="11"/>
        <v>0</v>
      </c>
      <c r="I98" s="12">
        <v>3.2256</v>
      </c>
      <c r="J98" s="12">
        <f>AVERAGE(0.552,0.804)</f>
        <v>0.67800000000000005</v>
      </c>
      <c r="K98" s="12">
        <f t="shared" si="12"/>
        <v>20.000000000000004</v>
      </c>
      <c r="L98" s="12">
        <f t="shared" si="13"/>
        <v>75</v>
      </c>
      <c r="M98" s="24">
        <f t="shared" si="10"/>
        <v>21.019345238095237</v>
      </c>
      <c r="O98" s="61" t="s">
        <v>68</v>
      </c>
      <c r="P98" s="21">
        <f>AVERAGE(K95:K222)</f>
        <v>9.2527091794248069</v>
      </c>
      <c r="Q98" s="13">
        <f>MIN(K95:K222)</f>
        <v>0</v>
      </c>
      <c r="R98" s="13">
        <f>MAX(K95:K222)</f>
        <v>77.235772357723576</v>
      </c>
      <c r="S98" s="13">
        <f>PERCENTILE(K95:K222,0.95)</f>
        <v>54.181588399190602</v>
      </c>
      <c r="T98" s="24">
        <f>100*STDEV(K95:K222)/P98</f>
        <v>191.16596960756794</v>
      </c>
    </row>
    <row r="99" spans="1:20" ht="18">
      <c r="A99" s="75"/>
      <c r="B99" s="10" t="s">
        <v>47</v>
      </c>
      <c r="C99" s="10">
        <v>1</v>
      </c>
      <c r="D99" s="15">
        <v>39648</v>
      </c>
      <c r="E99" s="14">
        <v>3</v>
      </c>
      <c r="F99" s="12">
        <v>3.41</v>
      </c>
      <c r="G99" s="12">
        <v>0</v>
      </c>
      <c r="H99" s="12">
        <f t="shared" si="11"/>
        <v>0</v>
      </c>
      <c r="I99" s="12">
        <v>3.24</v>
      </c>
      <c r="J99" s="12">
        <v>2.37</v>
      </c>
      <c r="K99" s="12">
        <f t="shared" si="12"/>
        <v>69.501466275659823</v>
      </c>
      <c r="L99" s="12">
        <f t="shared" si="13"/>
        <v>25.49853372434017</v>
      </c>
      <c r="M99" s="24">
        <f t="shared" si="10"/>
        <v>73.148148148148152</v>
      </c>
      <c r="O99" s="62" t="s">
        <v>69</v>
      </c>
      <c r="P99" s="21">
        <f>AVERAGE(M95:M222)</f>
        <v>9.7306887972765939</v>
      </c>
      <c r="Q99" s="13">
        <f>MIN(M95:M222)</f>
        <v>0</v>
      </c>
      <c r="R99" s="13">
        <f>MAX(M95:M222)</f>
        <v>80.947511929107023</v>
      </c>
      <c r="S99" s="13">
        <f>PERCENTILE(M95:M222,0.95)</f>
        <v>57.075589836660583</v>
      </c>
      <c r="T99" s="24">
        <f>100*STDEV(M95:M222)/P99</f>
        <v>191.18472020150264</v>
      </c>
    </row>
    <row r="100" spans="1:20" ht="18.75" thickBot="1">
      <c r="A100" s="75"/>
      <c r="B100" s="10" t="s">
        <v>47</v>
      </c>
      <c r="C100" s="10">
        <v>2</v>
      </c>
      <c r="D100" s="15">
        <v>39657</v>
      </c>
      <c r="E100" s="14">
        <v>3</v>
      </c>
      <c r="F100" s="12">
        <v>2.14</v>
      </c>
      <c r="G100" s="12">
        <v>0</v>
      </c>
      <c r="H100" s="12">
        <f t="shared" si="11"/>
        <v>0</v>
      </c>
      <c r="I100" s="12">
        <v>2.0339999999999998</v>
      </c>
      <c r="J100" s="12">
        <v>0</v>
      </c>
      <c r="K100" s="12">
        <f t="shared" si="12"/>
        <v>0</v>
      </c>
      <c r="L100" s="12">
        <f t="shared" si="13"/>
        <v>94.999999999999986</v>
      </c>
      <c r="M100" s="24">
        <f t="shared" si="10"/>
        <v>0</v>
      </c>
      <c r="O100" s="63" t="s">
        <v>70</v>
      </c>
      <c r="P100" s="22">
        <f>AVERAGE(L95:L222)</f>
        <v>85.747290820575188</v>
      </c>
      <c r="Q100" s="16">
        <f>MIN(L95:L222)</f>
        <v>17.764227642276417</v>
      </c>
      <c r="R100" s="16">
        <f>MAX(L95:L222)</f>
        <v>95.000000000000014</v>
      </c>
      <c r="S100" s="16">
        <f>PERCENTILE(L95:L222,0.95)</f>
        <v>95</v>
      </c>
      <c r="T100" s="25">
        <f>100*STDEV(L95:L222)/P100</f>
        <v>20.628093375950275</v>
      </c>
    </row>
    <row r="101" spans="1:20">
      <c r="A101" s="75"/>
      <c r="B101" s="10" t="s">
        <v>47</v>
      </c>
      <c r="C101" s="10" t="s">
        <v>17</v>
      </c>
      <c r="D101" s="15">
        <v>39663</v>
      </c>
      <c r="E101" s="14">
        <v>3</v>
      </c>
      <c r="F101" s="12">
        <v>2.883</v>
      </c>
      <c r="G101" s="12">
        <v>0</v>
      </c>
      <c r="H101" s="12">
        <f t="shared" si="11"/>
        <v>0</v>
      </c>
      <c r="I101" s="12">
        <v>2.7395999999999998</v>
      </c>
      <c r="J101" s="12">
        <f>AVERAGE(0.77,0)</f>
        <v>0.38500000000000001</v>
      </c>
      <c r="K101" s="12">
        <f t="shared" si="12"/>
        <v>13.354144987859868</v>
      </c>
      <c r="L101" s="12">
        <f t="shared" si="13"/>
        <v>81.645855012140117</v>
      </c>
      <c r="M101" s="24">
        <f t="shared" si="10"/>
        <v>14.053146444736459</v>
      </c>
    </row>
    <row r="102" spans="1:20">
      <c r="A102" s="75"/>
      <c r="B102" s="10" t="s">
        <v>47</v>
      </c>
      <c r="C102" s="10" t="s">
        <v>17</v>
      </c>
      <c r="D102" s="15">
        <v>39699</v>
      </c>
      <c r="E102" s="14">
        <v>3</v>
      </c>
      <c r="F102" s="12">
        <v>2.96</v>
      </c>
      <c r="G102" s="12">
        <v>0</v>
      </c>
      <c r="H102" s="12">
        <f t="shared" si="11"/>
        <v>0</v>
      </c>
      <c r="I102" s="12">
        <v>2.8151999999999999</v>
      </c>
      <c r="J102" s="12">
        <v>0</v>
      </c>
      <c r="K102" s="12">
        <f t="shared" si="12"/>
        <v>0</v>
      </c>
      <c r="L102" s="12">
        <f t="shared" si="13"/>
        <v>95</v>
      </c>
      <c r="M102" s="24">
        <f t="shared" si="10"/>
        <v>0</v>
      </c>
    </row>
    <row r="103" spans="1:20">
      <c r="A103" s="75"/>
      <c r="B103" s="10" t="s">
        <v>16</v>
      </c>
      <c r="C103" s="14">
        <v>1</v>
      </c>
      <c r="D103" s="15">
        <v>39606</v>
      </c>
      <c r="E103" s="14">
        <v>3</v>
      </c>
      <c r="F103" s="12">
        <v>3.54</v>
      </c>
      <c r="G103" s="12">
        <v>0</v>
      </c>
      <c r="H103" s="12">
        <f t="shared" si="11"/>
        <v>0</v>
      </c>
      <c r="I103" s="12">
        <v>3.35</v>
      </c>
      <c r="J103" s="12">
        <v>0</v>
      </c>
      <c r="K103" s="12">
        <f t="shared" si="12"/>
        <v>0</v>
      </c>
      <c r="L103" s="12">
        <f t="shared" si="13"/>
        <v>95</v>
      </c>
      <c r="M103" s="24">
        <f t="shared" si="10"/>
        <v>0</v>
      </c>
    </row>
    <row r="104" spans="1:20">
      <c r="A104" s="75"/>
      <c r="B104" s="10" t="s">
        <v>16</v>
      </c>
      <c r="C104" s="14">
        <v>1</v>
      </c>
      <c r="D104" s="15">
        <v>39627</v>
      </c>
      <c r="E104" s="14">
        <v>3</v>
      </c>
      <c r="F104" s="12">
        <v>2.95</v>
      </c>
      <c r="G104" s="12">
        <v>0</v>
      </c>
      <c r="H104" s="12">
        <f t="shared" si="11"/>
        <v>0</v>
      </c>
      <c r="I104" s="12">
        <v>2.81</v>
      </c>
      <c r="J104" s="12">
        <v>0</v>
      </c>
      <c r="K104" s="12">
        <f t="shared" si="12"/>
        <v>0</v>
      </c>
      <c r="L104" s="12">
        <f t="shared" si="13"/>
        <v>95</v>
      </c>
      <c r="M104" s="24">
        <f t="shared" si="10"/>
        <v>0</v>
      </c>
    </row>
    <row r="105" spans="1:20">
      <c r="A105" s="75"/>
      <c r="B105" s="10" t="s">
        <v>16</v>
      </c>
      <c r="C105" s="14">
        <v>1</v>
      </c>
      <c r="D105" s="15">
        <v>39639</v>
      </c>
      <c r="E105" s="14">
        <v>3</v>
      </c>
      <c r="F105" s="12">
        <v>2.72</v>
      </c>
      <c r="G105" s="12">
        <v>0</v>
      </c>
      <c r="H105" s="12">
        <f t="shared" si="11"/>
        <v>0</v>
      </c>
      <c r="I105" s="12">
        <v>2.59</v>
      </c>
      <c r="J105" s="12">
        <v>0</v>
      </c>
      <c r="K105" s="12">
        <f t="shared" si="12"/>
        <v>0</v>
      </c>
      <c r="L105" s="12">
        <f t="shared" si="13"/>
        <v>95</v>
      </c>
      <c r="M105" s="24">
        <f t="shared" si="10"/>
        <v>0</v>
      </c>
    </row>
    <row r="106" spans="1:20">
      <c r="A106" s="75"/>
      <c r="B106" s="10" t="s">
        <v>16</v>
      </c>
      <c r="C106" s="14">
        <v>1</v>
      </c>
      <c r="D106" s="15">
        <v>39681</v>
      </c>
      <c r="E106" s="14">
        <v>3</v>
      </c>
      <c r="F106" s="12">
        <v>1.96</v>
      </c>
      <c r="G106" s="12">
        <v>0</v>
      </c>
      <c r="H106" s="12">
        <f t="shared" si="11"/>
        <v>0</v>
      </c>
      <c r="I106" s="12">
        <v>1.87</v>
      </c>
      <c r="J106" s="12">
        <v>0</v>
      </c>
      <c r="K106" s="12">
        <f t="shared" si="12"/>
        <v>0</v>
      </c>
      <c r="L106" s="12">
        <f t="shared" si="13"/>
        <v>95</v>
      </c>
      <c r="M106" s="24">
        <f t="shared" si="10"/>
        <v>0</v>
      </c>
    </row>
    <row r="107" spans="1:20">
      <c r="A107" s="75"/>
      <c r="B107" s="10" t="s">
        <v>16</v>
      </c>
      <c r="C107" s="14">
        <v>1</v>
      </c>
      <c r="D107" s="15">
        <v>39723</v>
      </c>
      <c r="E107" s="14">
        <v>3</v>
      </c>
      <c r="F107" s="12">
        <v>2.1800000000000002</v>
      </c>
      <c r="G107" s="12">
        <v>0</v>
      </c>
      <c r="H107" s="12">
        <f t="shared" si="11"/>
        <v>0</v>
      </c>
      <c r="I107" s="12">
        <v>2.09</v>
      </c>
      <c r="J107" s="12">
        <v>0</v>
      </c>
      <c r="K107" s="12">
        <f t="shared" si="12"/>
        <v>0</v>
      </c>
      <c r="L107" s="12">
        <f t="shared" si="13"/>
        <v>95</v>
      </c>
      <c r="M107" s="24">
        <f t="shared" si="10"/>
        <v>0</v>
      </c>
    </row>
    <row r="108" spans="1:20" ht="15" customHeight="1">
      <c r="A108" s="75"/>
      <c r="B108" s="10" t="s">
        <v>49</v>
      </c>
      <c r="C108" s="14">
        <v>1</v>
      </c>
      <c r="D108" s="15">
        <v>39623</v>
      </c>
      <c r="E108" s="14">
        <v>8</v>
      </c>
      <c r="F108" s="13">
        <v>2.2599999999999998</v>
      </c>
      <c r="G108" s="13">
        <v>0</v>
      </c>
      <c r="H108" s="13">
        <f t="shared" si="11"/>
        <v>0</v>
      </c>
      <c r="I108" s="13">
        <v>2.15</v>
      </c>
      <c r="J108" s="13">
        <v>0.6</v>
      </c>
      <c r="K108" s="13">
        <f t="shared" si="12"/>
        <v>26.548672566371685</v>
      </c>
      <c r="L108" s="38">
        <f t="shared" si="13"/>
        <v>68.451327433628308</v>
      </c>
      <c r="M108" s="24">
        <f t="shared" si="10"/>
        <v>27.906976744186046</v>
      </c>
      <c r="P108" s="2"/>
      <c r="Q108" s="2"/>
      <c r="R108" s="2"/>
    </row>
    <row r="109" spans="1:20">
      <c r="A109" s="75"/>
      <c r="B109" s="10" t="s">
        <v>49</v>
      </c>
      <c r="C109" s="14">
        <v>1</v>
      </c>
      <c r="D109" s="15">
        <v>39636</v>
      </c>
      <c r="E109" s="14">
        <v>33</v>
      </c>
      <c r="F109" s="13">
        <v>11.38</v>
      </c>
      <c r="G109" s="13">
        <v>0</v>
      </c>
      <c r="H109" s="13">
        <f t="shared" si="11"/>
        <v>0</v>
      </c>
      <c r="I109" s="13">
        <v>11.17</v>
      </c>
      <c r="J109" s="13">
        <v>3.07</v>
      </c>
      <c r="K109" s="13">
        <f t="shared" si="12"/>
        <v>26.977152899824251</v>
      </c>
      <c r="L109" s="38">
        <f t="shared" si="13"/>
        <v>68.022847100175738</v>
      </c>
      <c r="M109" s="24">
        <f t="shared" si="10"/>
        <v>27.484333034914947</v>
      </c>
      <c r="P109" s="2"/>
      <c r="Q109" s="2"/>
      <c r="R109" s="2"/>
    </row>
    <row r="110" spans="1:20">
      <c r="A110" s="75"/>
      <c r="B110" s="10" t="s">
        <v>49</v>
      </c>
      <c r="C110" s="14">
        <v>1</v>
      </c>
      <c r="D110" s="15">
        <v>39672</v>
      </c>
      <c r="E110" s="14">
        <v>5</v>
      </c>
      <c r="F110" s="13">
        <v>1.1399999999999999</v>
      </c>
      <c r="G110" s="13">
        <v>0</v>
      </c>
      <c r="H110" s="13">
        <f t="shared" si="11"/>
        <v>0</v>
      </c>
      <c r="I110" s="13">
        <v>1.0900000000000001</v>
      </c>
      <c r="J110" s="13">
        <v>0</v>
      </c>
      <c r="K110" s="13">
        <f t="shared" si="12"/>
        <v>0</v>
      </c>
      <c r="L110" s="38">
        <f t="shared" si="13"/>
        <v>95</v>
      </c>
      <c r="M110" s="24">
        <f t="shared" si="10"/>
        <v>0</v>
      </c>
      <c r="P110" s="2"/>
      <c r="Q110" s="2"/>
      <c r="R110" s="2"/>
    </row>
    <row r="111" spans="1:20">
      <c r="A111" s="75"/>
      <c r="B111" s="10" t="s">
        <v>49</v>
      </c>
      <c r="C111" s="14">
        <v>1</v>
      </c>
      <c r="D111" s="15">
        <v>39683</v>
      </c>
      <c r="E111" s="14">
        <v>8</v>
      </c>
      <c r="F111" s="13">
        <v>2.06</v>
      </c>
      <c r="G111" s="13">
        <v>0</v>
      </c>
      <c r="H111" s="13">
        <f t="shared" si="11"/>
        <v>0</v>
      </c>
      <c r="I111" s="13">
        <v>1.96</v>
      </c>
      <c r="J111" s="13">
        <v>0</v>
      </c>
      <c r="K111" s="13">
        <f t="shared" si="12"/>
        <v>0</v>
      </c>
      <c r="L111" s="38">
        <f t="shared" si="13"/>
        <v>94.999999999999986</v>
      </c>
      <c r="M111" s="24">
        <f t="shared" si="10"/>
        <v>0</v>
      </c>
      <c r="P111" s="2"/>
      <c r="Q111" s="2"/>
      <c r="R111" s="2"/>
    </row>
    <row r="112" spans="1:20">
      <c r="A112" s="75"/>
      <c r="B112" s="10" t="s">
        <v>18</v>
      </c>
      <c r="C112" s="14">
        <v>1</v>
      </c>
      <c r="D112" s="15">
        <v>39604</v>
      </c>
      <c r="E112" s="14">
        <v>34</v>
      </c>
      <c r="F112" s="13">
        <v>8.57</v>
      </c>
      <c r="G112" s="13">
        <v>0</v>
      </c>
      <c r="H112" s="13">
        <f t="shared" si="11"/>
        <v>0</v>
      </c>
      <c r="I112" s="13">
        <v>8.16</v>
      </c>
      <c r="J112" s="13">
        <v>0</v>
      </c>
      <c r="K112" s="13">
        <f t="shared" si="12"/>
        <v>0</v>
      </c>
      <c r="L112" s="38">
        <f t="shared" si="13"/>
        <v>95.000000000000014</v>
      </c>
      <c r="M112" s="24">
        <f t="shared" si="10"/>
        <v>0</v>
      </c>
      <c r="P112" s="2"/>
      <c r="Q112" s="2"/>
      <c r="R112" s="2"/>
    </row>
    <row r="113" spans="1:13">
      <c r="A113" s="75"/>
      <c r="B113" s="10" t="s">
        <v>18</v>
      </c>
      <c r="C113" s="14">
        <v>1</v>
      </c>
      <c r="D113" s="15">
        <v>39641</v>
      </c>
      <c r="E113" s="14">
        <v>24</v>
      </c>
      <c r="F113" s="13">
        <v>6.4</v>
      </c>
      <c r="G113" s="13">
        <v>0</v>
      </c>
      <c r="H113" s="13">
        <f t="shared" si="11"/>
        <v>0</v>
      </c>
      <c r="I113" s="13">
        <v>6.08</v>
      </c>
      <c r="J113" s="13">
        <v>0.13439999999999999</v>
      </c>
      <c r="K113" s="13">
        <f t="shared" si="12"/>
        <v>2.0999999999999996</v>
      </c>
      <c r="L113" s="38">
        <f t="shared" si="13"/>
        <v>92.899999999999991</v>
      </c>
      <c r="M113" s="24">
        <f t="shared" si="10"/>
        <v>2.2105263157894735</v>
      </c>
    </row>
    <row r="114" spans="1:13">
      <c r="A114" s="75"/>
      <c r="B114" s="10" t="s">
        <v>18</v>
      </c>
      <c r="C114" s="14">
        <v>1</v>
      </c>
      <c r="D114" s="15">
        <v>39680</v>
      </c>
      <c r="E114" s="14">
        <v>11</v>
      </c>
      <c r="F114" s="13">
        <v>1.1299999999999999</v>
      </c>
      <c r="G114" s="13">
        <v>0</v>
      </c>
      <c r="H114" s="13">
        <f t="shared" si="11"/>
        <v>0</v>
      </c>
      <c r="I114" s="13">
        <v>1.07</v>
      </c>
      <c r="J114" s="13">
        <v>0</v>
      </c>
      <c r="K114" s="13">
        <f t="shared" si="12"/>
        <v>0</v>
      </c>
      <c r="L114" s="38">
        <f t="shared" si="13"/>
        <v>95</v>
      </c>
      <c r="M114" s="24">
        <f t="shared" si="10"/>
        <v>0</v>
      </c>
    </row>
    <row r="115" spans="1:13">
      <c r="A115" s="75"/>
      <c r="B115" s="10" t="s">
        <v>19</v>
      </c>
      <c r="C115" s="14">
        <v>1</v>
      </c>
      <c r="D115" s="15">
        <v>39622</v>
      </c>
      <c r="E115" s="14">
        <v>3</v>
      </c>
      <c r="F115" s="13">
        <v>3.47</v>
      </c>
      <c r="G115" s="13">
        <v>0</v>
      </c>
      <c r="H115" s="13">
        <f t="shared" si="11"/>
        <v>0</v>
      </c>
      <c r="I115" s="13">
        <v>3.3012000000000001</v>
      </c>
      <c r="J115" s="13">
        <v>0</v>
      </c>
      <c r="K115" s="13">
        <f t="shared" si="12"/>
        <v>0</v>
      </c>
      <c r="L115" s="38">
        <f t="shared" si="13"/>
        <v>94.999999999999986</v>
      </c>
      <c r="M115" s="24">
        <f t="shared" si="10"/>
        <v>0</v>
      </c>
    </row>
    <row r="116" spans="1:13">
      <c r="A116" s="75"/>
      <c r="B116" s="10" t="s">
        <v>19</v>
      </c>
      <c r="C116" s="14">
        <v>1</v>
      </c>
      <c r="D116" s="15">
        <v>39627</v>
      </c>
      <c r="E116" s="14">
        <v>3</v>
      </c>
      <c r="F116" s="13">
        <v>1.63</v>
      </c>
      <c r="G116" s="13">
        <v>0</v>
      </c>
      <c r="H116" s="13">
        <f t="shared" si="11"/>
        <v>0</v>
      </c>
      <c r="I116" s="13">
        <v>1.5516000000000001</v>
      </c>
      <c r="J116" s="13">
        <v>0</v>
      </c>
      <c r="K116" s="13">
        <f t="shared" si="12"/>
        <v>0</v>
      </c>
      <c r="L116" s="38">
        <f t="shared" si="13"/>
        <v>94.999999999999986</v>
      </c>
      <c r="M116" s="24">
        <f t="shared" si="10"/>
        <v>0</v>
      </c>
    </row>
    <row r="117" spans="1:13">
      <c r="A117" s="75"/>
      <c r="B117" s="10" t="s">
        <v>19</v>
      </c>
      <c r="C117" s="14">
        <v>1</v>
      </c>
      <c r="D117" s="15">
        <v>39633</v>
      </c>
      <c r="E117" s="14">
        <v>3</v>
      </c>
      <c r="F117" s="13">
        <v>1.2</v>
      </c>
      <c r="G117" s="13">
        <v>0</v>
      </c>
      <c r="H117" s="13">
        <f t="shared" si="11"/>
        <v>0</v>
      </c>
      <c r="I117" s="13">
        <v>1.1399999999999999</v>
      </c>
      <c r="J117" s="13">
        <v>0</v>
      </c>
      <c r="K117" s="13">
        <f t="shared" si="12"/>
        <v>0</v>
      </c>
      <c r="L117" s="38">
        <f t="shared" si="13"/>
        <v>94.999999999999986</v>
      </c>
      <c r="M117" s="24">
        <f t="shared" si="10"/>
        <v>0</v>
      </c>
    </row>
    <row r="118" spans="1:13">
      <c r="A118" s="75"/>
      <c r="B118" s="10" t="s">
        <v>19</v>
      </c>
      <c r="C118" s="14">
        <v>1</v>
      </c>
      <c r="D118" s="15">
        <v>39639</v>
      </c>
      <c r="E118" s="14">
        <v>3</v>
      </c>
      <c r="F118" s="13">
        <v>3.09</v>
      </c>
      <c r="G118" s="13">
        <v>0</v>
      </c>
      <c r="H118" s="13">
        <f t="shared" si="11"/>
        <v>0</v>
      </c>
      <c r="I118" s="13">
        <v>2.9304000000000001</v>
      </c>
      <c r="J118" s="13">
        <v>0</v>
      </c>
      <c r="K118" s="13">
        <f t="shared" si="12"/>
        <v>0</v>
      </c>
      <c r="L118" s="38">
        <f t="shared" si="13"/>
        <v>94.999999999999986</v>
      </c>
      <c r="M118" s="24">
        <f t="shared" si="10"/>
        <v>0</v>
      </c>
    </row>
    <row r="119" spans="1:13">
      <c r="A119" s="75"/>
      <c r="B119" s="10" t="s">
        <v>19</v>
      </c>
      <c r="C119" s="14">
        <v>1</v>
      </c>
      <c r="D119" s="15">
        <v>39657</v>
      </c>
      <c r="E119" s="14">
        <v>3</v>
      </c>
      <c r="F119" s="13">
        <v>2.0699999999999998</v>
      </c>
      <c r="G119" s="13">
        <v>0</v>
      </c>
      <c r="H119" s="13">
        <f t="shared" si="11"/>
        <v>0</v>
      </c>
      <c r="I119" s="13">
        <v>1.97</v>
      </c>
      <c r="J119" s="13">
        <v>0</v>
      </c>
      <c r="K119" s="13">
        <f t="shared" si="12"/>
        <v>0</v>
      </c>
      <c r="L119" s="38">
        <f t="shared" si="13"/>
        <v>95</v>
      </c>
      <c r="M119" s="24">
        <f t="shared" si="10"/>
        <v>0</v>
      </c>
    </row>
    <row r="120" spans="1:13">
      <c r="A120" s="75"/>
      <c r="B120" s="10" t="s">
        <v>19</v>
      </c>
      <c r="C120" s="14">
        <v>1</v>
      </c>
      <c r="D120" s="15">
        <v>39686</v>
      </c>
      <c r="E120" s="14">
        <v>3</v>
      </c>
      <c r="F120" s="13">
        <v>2.36</v>
      </c>
      <c r="G120" s="13">
        <v>0</v>
      </c>
      <c r="H120" s="13">
        <f t="shared" si="11"/>
        <v>0</v>
      </c>
      <c r="I120" s="13">
        <v>2.2391999999999999</v>
      </c>
      <c r="J120" s="13">
        <v>0</v>
      </c>
      <c r="K120" s="13">
        <f t="shared" si="12"/>
        <v>0</v>
      </c>
      <c r="L120" s="38">
        <f t="shared" si="13"/>
        <v>95</v>
      </c>
      <c r="M120" s="24">
        <f t="shared" si="10"/>
        <v>0</v>
      </c>
    </row>
    <row r="121" spans="1:13">
      <c r="A121" s="75"/>
      <c r="B121" s="10" t="s">
        <v>19</v>
      </c>
      <c r="C121" s="14">
        <v>1</v>
      </c>
      <c r="D121" s="15">
        <v>39725</v>
      </c>
      <c r="E121" s="14">
        <v>3</v>
      </c>
      <c r="F121" s="13">
        <v>2.71</v>
      </c>
      <c r="G121" s="13">
        <v>0</v>
      </c>
      <c r="H121" s="13">
        <f t="shared" si="11"/>
        <v>0</v>
      </c>
      <c r="I121" s="13">
        <v>2.5739999999999998</v>
      </c>
      <c r="J121" s="13">
        <v>0</v>
      </c>
      <c r="K121" s="13">
        <f t="shared" si="12"/>
        <v>0</v>
      </c>
      <c r="L121" s="38">
        <f t="shared" si="13"/>
        <v>95</v>
      </c>
      <c r="M121" s="24">
        <f t="shared" si="10"/>
        <v>0</v>
      </c>
    </row>
    <row r="122" spans="1:13">
      <c r="A122" s="75"/>
      <c r="B122" s="10" t="s">
        <v>25</v>
      </c>
      <c r="C122" s="14" t="s">
        <v>17</v>
      </c>
      <c r="D122" s="15">
        <v>39611</v>
      </c>
      <c r="E122" s="14">
        <v>3</v>
      </c>
      <c r="F122" s="13">
        <v>2.87</v>
      </c>
      <c r="G122" s="13">
        <v>0</v>
      </c>
      <c r="H122" s="13">
        <f t="shared" si="11"/>
        <v>0</v>
      </c>
      <c r="I122" s="13">
        <v>2.73</v>
      </c>
      <c r="J122" s="13">
        <f>AVERAGE(0,0.18)</f>
        <v>0.09</v>
      </c>
      <c r="K122" s="13">
        <f t="shared" si="12"/>
        <v>3.1358885017421603</v>
      </c>
      <c r="L122" s="38">
        <f t="shared" si="13"/>
        <v>91.864111498257842</v>
      </c>
      <c r="M122" s="24">
        <f t="shared" si="10"/>
        <v>3.296703296703297</v>
      </c>
    </row>
    <row r="123" spans="1:13">
      <c r="A123" s="75"/>
      <c r="B123" s="10" t="s">
        <v>25</v>
      </c>
      <c r="C123" s="14" t="s">
        <v>17</v>
      </c>
      <c r="D123" s="15">
        <v>39617</v>
      </c>
      <c r="E123" s="14">
        <v>3</v>
      </c>
      <c r="F123" s="13">
        <v>1.92</v>
      </c>
      <c r="G123" s="13">
        <v>0</v>
      </c>
      <c r="H123" s="13">
        <f t="shared" si="11"/>
        <v>0</v>
      </c>
      <c r="I123" s="13">
        <v>1.82</v>
      </c>
      <c r="J123" s="13">
        <f>(0.82+0.86)/2</f>
        <v>0.84</v>
      </c>
      <c r="K123" s="13">
        <f t="shared" si="12"/>
        <v>43.75</v>
      </c>
      <c r="L123" s="38">
        <f t="shared" si="13"/>
        <v>51.25</v>
      </c>
      <c r="M123" s="24">
        <f t="shared" si="10"/>
        <v>46.153846153846153</v>
      </c>
    </row>
    <row r="124" spans="1:13">
      <c r="A124" s="75"/>
      <c r="B124" s="10" t="s">
        <v>25</v>
      </c>
      <c r="C124" s="14" t="s">
        <v>17</v>
      </c>
      <c r="D124" s="15">
        <v>39632</v>
      </c>
      <c r="E124" s="14">
        <v>3</v>
      </c>
      <c r="F124" s="13">
        <v>3.06</v>
      </c>
      <c r="G124" s="13">
        <v>0</v>
      </c>
      <c r="H124" s="13">
        <f t="shared" si="11"/>
        <v>0</v>
      </c>
      <c r="I124" s="13">
        <v>2.91</v>
      </c>
      <c r="J124" s="13">
        <v>0</v>
      </c>
      <c r="K124" s="13">
        <f t="shared" si="12"/>
        <v>0</v>
      </c>
      <c r="L124" s="38">
        <f t="shared" si="13"/>
        <v>95</v>
      </c>
      <c r="M124" s="24">
        <f t="shared" si="10"/>
        <v>0</v>
      </c>
    </row>
    <row r="125" spans="1:13">
      <c r="A125" s="75"/>
      <c r="B125" s="10" t="s">
        <v>25</v>
      </c>
      <c r="C125" s="14" t="s">
        <v>17</v>
      </c>
      <c r="D125" s="15">
        <v>39657</v>
      </c>
      <c r="E125" s="14">
        <v>3</v>
      </c>
      <c r="F125" s="13">
        <v>2.4868144690781797</v>
      </c>
      <c r="G125" s="13">
        <v>0</v>
      </c>
      <c r="H125" s="13">
        <f t="shared" si="11"/>
        <v>0</v>
      </c>
      <c r="I125" s="13">
        <v>2.36</v>
      </c>
      <c r="J125" s="13">
        <v>0</v>
      </c>
      <c r="K125" s="13">
        <f t="shared" si="12"/>
        <v>0</v>
      </c>
      <c r="L125" s="38">
        <f t="shared" si="13"/>
        <v>95</v>
      </c>
      <c r="M125" s="24">
        <f t="shared" si="10"/>
        <v>0</v>
      </c>
    </row>
    <row r="126" spans="1:13">
      <c r="A126" s="75"/>
      <c r="B126" s="10" t="s">
        <v>25</v>
      </c>
      <c r="C126" s="14">
        <v>1</v>
      </c>
      <c r="D126" s="15">
        <v>39663</v>
      </c>
      <c r="E126" s="14">
        <v>3</v>
      </c>
      <c r="F126" s="13">
        <v>2.5321218599679316</v>
      </c>
      <c r="G126" s="13">
        <v>0</v>
      </c>
      <c r="H126" s="13">
        <f t="shared" si="11"/>
        <v>0</v>
      </c>
      <c r="I126" s="13">
        <v>2.4</v>
      </c>
      <c r="J126" s="13">
        <v>0</v>
      </c>
      <c r="K126" s="13">
        <f t="shared" si="12"/>
        <v>0</v>
      </c>
      <c r="L126" s="38">
        <f t="shared" si="13"/>
        <v>94.999999999999986</v>
      </c>
      <c r="M126" s="24">
        <f t="shared" si="10"/>
        <v>0</v>
      </c>
    </row>
    <row r="127" spans="1:13">
      <c r="A127" s="75"/>
      <c r="B127" s="10" t="s">
        <v>25</v>
      </c>
      <c r="C127" s="14">
        <v>2</v>
      </c>
      <c r="D127" s="15">
        <v>39670</v>
      </c>
      <c r="E127" s="14">
        <v>3</v>
      </c>
      <c r="F127" s="13">
        <v>3.3479768786127169</v>
      </c>
      <c r="G127" s="13">
        <v>0</v>
      </c>
      <c r="H127" s="13">
        <f t="shared" si="11"/>
        <v>0</v>
      </c>
      <c r="I127" s="13">
        <v>3.18</v>
      </c>
      <c r="J127" s="13">
        <v>0.27</v>
      </c>
      <c r="K127" s="13">
        <f t="shared" si="12"/>
        <v>8.0645718232044192</v>
      </c>
      <c r="L127" s="38">
        <f t="shared" si="13"/>
        <v>86.935428176795568</v>
      </c>
      <c r="M127" s="24">
        <f t="shared" si="10"/>
        <v>8.4905660377358494</v>
      </c>
    </row>
    <row r="128" spans="1:13">
      <c r="A128" s="75"/>
      <c r="B128" s="10" t="s">
        <v>25</v>
      </c>
      <c r="C128" s="14" t="s">
        <v>17</v>
      </c>
      <c r="D128" s="15">
        <v>39701</v>
      </c>
      <c r="E128" s="14">
        <v>2</v>
      </c>
      <c r="F128" s="13">
        <v>2.3915985997666276</v>
      </c>
      <c r="G128" s="13">
        <v>0</v>
      </c>
      <c r="H128" s="13">
        <f t="shared" si="11"/>
        <v>0</v>
      </c>
      <c r="I128" s="13">
        <v>2.27</v>
      </c>
      <c r="J128" s="13">
        <v>0</v>
      </c>
      <c r="K128" s="13">
        <f t="shared" si="12"/>
        <v>0</v>
      </c>
      <c r="L128" s="38">
        <f t="shared" si="13"/>
        <v>95</v>
      </c>
      <c r="M128" s="24">
        <f t="shared" si="10"/>
        <v>0</v>
      </c>
    </row>
    <row r="129" spans="1:13">
      <c r="A129" s="75"/>
      <c r="B129" s="10" t="s">
        <v>25</v>
      </c>
      <c r="C129" s="14">
        <v>2</v>
      </c>
      <c r="D129" s="15">
        <v>39723</v>
      </c>
      <c r="E129" s="14">
        <v>3</v>
      </c>
      <c r="F129" s="13">
        <v>1.7880539499036607</v>
      </c>
      <c r="G129" s="13">
        <v>0</v>
      </c>
      <c r="H129" s="13">
        <f t="shared" si="11"/>
        <v>0</v>
      </c>
      <c r="I129" s="13">
        <v>1.7</v>
      </c>
      <c r="J129" s="13">
        <v>0</v>
      </c>
      <c r="K129" s="13">
        <f t="shared" si="12"/>
        <v>0</v>
      </c>
      <c r="L129" s="38">
        <f t="shared" si="13"/>
        <v>95</v>
      </c>
      <c r="M129" s="24">
        <f t="shared" si="10"/>
        <v>0</v>
      </c>
    </row>
    <row r="130" spans="1:13">
      <c r="A130" s="75"/>
      <c r="B130" s="10" t="s">
        <v>26</v>
      </c>
      <c r="C130" s="14">
        <v>1</v>
      </c>
      <c r="D130" s="15">
        <v>39610</v>
      </c>
      <c r="E130" s="14">
        <v>3</v>
      </c>
      <c r="F130" s="13">
        <v>1.72</v>
      </c>
      <c r="G130" s="13">
        <v>0</v>
      </c>
      <c r="H130" s="13">
        <f t="shared" si="11"/>
        <v>0</v>
      </c>
      <c r="I130" s="13">
        <v>1.63</v>
      </c>
      <c r="J130" s="13">
        <v>0</v>
      </c>
      <c r="K130" s="13">
        <f t="shared" si="12"/>
        <v>0</v>
      </c>
      <c r="L130" s="38">
        <f t="shared" si="13"/>
        <v>94.999999999999986</v>
      </c>
      <c r="M130" s="24">
        <f t="shared" si="10"/>
        <v>0</v>
      </c>
    </row>
    <row r="131" spans="1:13">
      <c r="A131" s="75"/>
      <c r="B131" s="10" t="s">
        <v>26</v>
      </c>
      <c r="C131" s="14">
        <v>1</v>
      </c>
      <c r="D131" s="15">
        <v>39615</v>
      </c>
      <c r="E131" s="14">
        <v>3</v>
      </c>
      <c r="F131" s="13">
        <v>1.2</v>
      </c>
      <c r="G131" s="13">
        <v>0</v>
      </c>
      <c r="H131" s="13">
        <f t="shared" si="11"/>
        <v>0</v>
      </c>
      <c r="I131" s="13">
        <v>1.1399999999999999</v>
      </c>
      <c r="J131" s="13">
        <v>0</v>
      </c>
      <c r="K131" s="13">
        <f t="shared" si="12"/>
        <v>0</v>
      </c>
      <c r="L131" s="38">
        <f t="shared" si="13"/>
        <v>94.999999999999986</v>
      </c>
      <c r="M131" s="24">
        <f t="shared" si="10"/>
        <v>0</v>
      </c>
    </row>
    <row r="132" spans="1:13">
      <c r="A132" s="75"/>
      <c r="B132" s="10" t="s">
        <v>26</v>
      </c>
      <c r="C132" s="14">
        <v>1</v>
      </c>
      <c r="D132" s="15">
        <v>39641</v>
      </c>
      <c r="E132" s="14">
        <v>3</v>
      </c>
      <c r="F132" s="13">
        <v>3.87</v>
      </c>
      <c r="G132" s="13">
        <v>0</v>
      </c>
      <c r="H132" s="13">
        <f t="shared" si="11"/>
        <v>0</v>
      </c>
      <c r="I132" s="13">
        <v>3.68</v>
      </c>
      <c r="J132" s="13">
        <v>0</v>
      </c>
      <c r="K132" s="13">
        <f t="shared" si="12"/>
        <v>0</v>
      </c>
      <c r="L132" s="38">
        <f t="shared" si="13"/>
        <v>94.999999999999986</v>
      </c>
      <c r="M132" s="24">
        <f t="shared" ref="M132:M195" si="14">J132/I132*100</f>
        <v>0</v>
      </c>
    </row>
    <row r="133" spans="1:13">
      <c r="A133" s="75"/>
      <c r="B133" s="10" t="s">
        <v>26</v>
      </c>
      <c r="C133" s="14">
        <v>1</v>
      </c>
      <c r="D133" s="15">
        <v>39646</v>
      </c>
      <c r="E133" s="14">
        <v>3</v>
      </c>
      <c r="F133" s="13">
        <v>1.83</v>
      </c>
      <c r="G133" s="13">
        <v>0</v>
      </c>
      <c r="H133" s="13">
        <f t="shared" si="11"/>
        <v>0</v>
      </c>
      <c r="I133" s="13">
        <v>1.74</v>
      </c>
      <c r="J133" s="13">
        <v>0.27</v>
      </c>
      <c r="K133" s="13">
        <f t="shared" si="12"/>
        <v>14.754098360655737</v>
      </c>
      <c r="L133" s="38">
        <f t="shared" si="13"/>
        <v>80.245901639344254</v>
      </c>
      <c r="M133" s="24">
        <f t="shared" si="14"/>
        <v>15.517241379310345</v>
      </c>
    </row>
    <row r="134" spans="1:13">
      <c r="A134" s="75"/>
      <c r="B134" s="42" t="s">
        <v>26</v>
      </c>
      <c r="C134" s="3">
        <v>1</v>
      </c>
      <c r="D134" s="3">
        <v>39655</v>
      </c>
      <c r="E134" s="3">
        <v>3</v>
      </c>
      <c r="F134" s="12">
        <v>1.77</v>
      </c>
      <c r="G134" s="12">
        <v>0</v>
      </c>
      <c r="H134" s="13">
        <f t="shared" si="11"/>
        <v>0</v>
      </c>
      <c r="I134" s="12">
        <v>1.68</v>
      </c>
      <c r="J134" s="12">
        <v>0</v>
      </c>
      <c r="K134" s="12">
        <f t="shared" si="12"/>
        <v>0</v>
      </c>
      <c r="L134" s="38">
        <f t="shared" si="13"/>
        <v>95</v>
      </c>
      <c r="M134" s="24">
        <f t="shared" si="14"/>
        <v>0</v>
      </c>
    </row>
    <row r="135" spans="1:13">
      <c r="A135" s="75"/>
      <c r="B135" s="42" t="s">
        <v>26</v>
      </c>
      <c r="C135" s="3">
        <v>1</v>
      </c>
      <c r="D135" s="3">
        <v>39676</v>
      </c>
      <c r="E135" s="3">
        <v>3</v>
      </c>
      <c r="F135" s="12">
        <v>3.7</v>
      </c>
      <c r="G135" s="12">
        <v>0</v>
      </c>
      <c r="H135" s="13">
        <f t="shared" si="11"/>
        <v>0</v>
      </c>
      <c r="I135" s="12">
        <v>3.52</v>
      </c>
      <c r="J135" s="12">
        <v>0.13</v>
      </c>
      <c r="K135" s="12">
        <f t="shared" si="12"/>
        <v>3.5135135135135132</v>
      </c>
      <c r="L135" s="38">
        <f t="shared" si="13"/>
        <v>91.486486486486484</v>
      </c>
      <c r="M135" s="24">
        <f t="shared" si="14"/>
        <v>3.6931818181818183</v>
      </c>
    </row>
    <row r="136" spans="1:13">
      <c r="A136" s="75"/>
      <c r="B136" s="42" t="s">
        <v>26</v>
      </c>
      <c r="C136" s="3">
        <v>1</v>
      </c>
      <c r="D136" s="3">
        <v>39680</v>
      </c>
      <c r="E136" s="3">
        <v>3</v>
      </c>
      <c r="F136" s="12">
        <v>1.99</v>
      </c>
      <c r="G136" s="12">
        <v>0</v>
      </c>
      <c r="H136" s="13">
        <f t="shared" si="11"/>
        <v>0</v>
      </c>
      <c r="I136" s="12">
        <v>1.8935999999999999</v>
      </c>
      <c r="J136" s="12">
        <v>1.23</v>
      </c>
      <c r="K136" s="12">
        <f t="shared" si="12"/>
        <v>61.809045226130657</v>
      </c>
      <c r="L136" s="38">
        <f t="shared" si="13"/>
        <v>33.190954773869336</v>
      </c>
      <c r="M136" s="24">
        <f t="shared" si="14"/>
        <v>64.955640050697085</v>
      </c>
    </row>
    <row r="137" spans="1:13">
      <c r="A137" s="75"/>
      <c r="B137" s="42" t="s">
        <v>27</v>
      </c>
      <c r="C137" s="3">
        <v>1</v>
      </c>
      <c r="D137" s="3">
        <v>39615</v>
      </c>
      <c r="E137" s="3">
        <v>3</v>
      </c>
      <c r="F137" s="12">
        <v>1.19</v>
      </c>
      <c r="G137" s="12">
        <v>0</v>
      </c>
      <c r="H137" s="12">
        <f t="shared" si="11"/>
        <v>0</v>
      </c>
      <c r="I137" s="12">
        <v>1.1299999999999999</v>
      </c>
      <c r="J137" s="12">
        <v>0</v>
      </c>
      <c r="K137" s="12">
        <f t="shared" si="12"/>
        <v>0</v>
      </c>
      <c r="L137" s="38">
        <f t="shared" si="13"/>
        <v>94.999999999999986</v>
      </c>
      <c r="M137" s="24">
        <f t="shared" si="14"/>
        <v>0</v>
      </c>
    </row>
    <row r="138" spans="1:13">
      <c r="A138" s="75"/>
      <c r="B138" s="42" t="s">
        <v>27</v>
      </c>
      <c r="C138" s="3">
        <v>1</v>
      </c>
      <c r="D138" s="3">
        <v>39631</v>
      </c>
      <c r="E138" s="3">
        <v>3</v>
      </c>
      <c r="F138" s="12">
        <v>3.37</v>
      </c>
      <c r="G138" s="12">
        <v>0</v>
      </c>
      <c r="H138" s="12">
        <f t="shared" si="11"/>
        <v>0</v>
      </c>
      <c r="I138" s="12">
        <v>3.2</v>
      </c>
      <c r="J138" s="12">
        <v>0</v>
      </c>
      <c r="K138" s="12">
        <f t="shared" si="12"/>
        <v>0</v>
      </c>
      <c r="L138" s="38">
        <f t="shared" si="13"/>
        <v>94.999999999999986</v>
      </c>
      <c r="M138" s="24">
        <f t="shared" si="14"/>
        <v>0</v>
      </c>
    </row>
    <row r="139" spans="1:13">
      <c r="A139" s="75"/>
      <c r="B139" s="42" t="s">
        <v>27</v>
      </c>
      <c r="C139" s="3">
        <v>1</v>
      </c>
      <c r="D139" s="3">
        <v>39636</v>
      </c>
      <c r="E139" s="3">
        <v>3</v>
      </c>
      <c r="F139" s="12">
        <v>3.41</v>
      </c>
      <c r="G139" s="12">
        <v>0</v>
      </c>
      <c r="H139" s="12">
        <f t="shared" si="11"/>
        <v>0</v>
      </c>
      <c r="I139" s="12">
        <v>3.24</v>
      </c>
      <c r="J139" s="12">
        <v>0.25</v>
      </c>
      <c r="K139" s="12">
        <f t="shared" si="12"/>
        <v>7.3313782991202343</v>
      </c>
      <c r="L139" s="38">
        <f t="shared" si="13"/>
        <v>87.668621700879754</v>
      </c>
      <c r="M139" s="24">
        <f t="shared" si="14"/>
        <v>7.716049382716049</v>
      </c>
    </row>
    <row r="140" spans="1:13">
      <c r="A140" s="75"/>
      <c r="B140" s="42" t="s">
        <v>27</v>
      </c>
      <c r="C140" s="3">
        <v>1</v>
      </c>
      <c r="D140" s="3">
        <v>39646</v>
      </c>
      <c r="E140" s="3">
        <v>3</v>
      </c>
      <c r="F140" s="12">
        <v>1.81</v>
      </c>
      <c r="G140" s="10">
        <v>0</v>
      </c>
      <c r="H140" s="12">
        <f t="shared" si="11"/>
        <v>0</v>
      </c>
      <c r="I140" s="12">
        <v>1.72</v>
      </c>
      <c r="J140" s="12">
        <v>0</v>
      </c>
      <c r="K140" s="12">
        <f t="shared" si="12"/>
        <v>0</v>
      </c>
      <c r="L140" s="38">
        <f t="shared" si="13"/>
        <v>94.999999999999986</v>
      </c>
      <c r="M140" s="24">
        <f t="shared" si="14"/>
        <v>0</v>
      </c>
    </row>
    <row r="141" spans="1:13">
      <c r="A141" s="75"/>
      <c r="B141" s="10" t="s">
        <v>27</v>
      </c>
      <c r="C141" s="14">
        <v>1</v>
      </c>
      <c r="D141" s="15">
        <v>39655</v>
      </c>
      <c r="E141" s="14">
        <v>3</v>
      </c>
      <c r="F141" s="13">
        <v>1.75</v>
      </c>
      <c r="G141" s="13">
        <v>0</v>
      </c>
      <c r="H141" s="12">
        <f t="shared" si="11"/>
        <v>0</v>
      </c>
      <c r="I141" s="13">
        <v>1.66</v>
      </c>
      <c r="J141" s="13">
        <v>0</v>
      </c>
      <c r="K141" s="13">
        <f t="shared" si="12"/>
        <v>0</v>
      </c>
      <c r="L141" s="38">
        <f t="shared" si="13"/>
        <v>95</v>
      </c>
      <c r="M141" s="24">
        <f t="shared" si="14"/>
        <v>0</v>
      </c>
    </row>
    <row r="142" spans="1:13">
      <c r="A142" s="75"/>
      <c r="B142" s="10" t="s">
        <v>27</v>
      </c>
      <c r="C142" s="14">
        <v>1</v>
      </c>
      <c r="D142" s="15">
        <v>39662</v>
      </c>
      <c r="E142" s="14">
        <v>3</v>
      </c>
      <c r="F142" s="13">
        <v>1.73</v>
      </c>
      <c r="G142" s="13">
        <v>0</v>
      </c>
      <c r="H142" s="12">
        <f t="shared" si="11"/>
        <v>0</v>
      </c>
      <c r="I142" s="13">
        <v>1.65</v>
      </c>
      <c r="J142" s="13">
        <v>0</v>
      </c>
      <c r="K142" s="13">
        <f t="shared" si="12"/>
        <v>0</v>
      </c>
      <c r="L142" s="38">
        <f t="shared" si="13"/>
        <v>95</v>
      </c>
      <c r="M142" s="24">
        <f t="shared" si="14"/>
        <v>0</v>
      </c>
    </row>
    <row r="143" spans="1:13">
      <c r="A143" s="75"/>
      <c r="B143" s="10" t="s">
        <v>27</v>
      </c>
      <c r="C143" s="14">
        <v>1</v>
      </c>
      <c r="D143" s="15">
        <v>39669</v>
      </c>
      <c r="E143" s="14">
        <v>3</v>
      </c>
      <c r="F143" s="13">
        <v>1.66</v>
      </c>
      <c r="G143" s="13">
        <v>0</v>
      </c>
      <c r="H143" s="12">
        <f t="shared" si="11"/>
        <v>0</v>
      </c>
      <c r="I143" s="13">
        <v>1.58</v>
      </c>
      <c r="J143" s="13">
        <v>0</v>
      </c>
      <c r="K143" s="13">
        <f t="shared" si="12"/>
        <v>0</v>
      </c>
      <c r="L143" s="38">
        <f t="shared" si="13"/>
        <v>95</v>
      </c>
      <c r="M143" s="24">
        <f t="shared" si="14"/>
        <v>0</v>
      </c>
    </row>
    <row r="144" spans="1:13">
      <c r="A144" s="75"/>
      <c r="B144" s="10" t="s">
        <v>27</v>
      </c>
      <c r="C144" s="14">
        <v>1</v>
      </c>
      <c r="D144" s="15">
        <v>39680</v>
      </c>
      <c r="E144" s="14">
        <v>3</v>
      </c>
      <c r="F144" s="13">
        <v>1.97</v>
      </c>
      <c r="G144" s="13">
        <v>0</v>
      </c>
      <c r="H144" s="12">
        <f t="shared" si="11"/>
        <v>0</v>
      </c>
      <c r="I144" s="13">
        <v>1.88</v>
      </c>
      <c r="J144" s="13">
        <v>0</v>
      </c>
      <c r="K144" s="13">
        <f t="shared" si="12"/>
        <v>0</v>
      </c>
      <c r="L144" s="38">
        <f t="shared" si="13"/>
        <v>95</v>
      </c>
      <c r="M144" s="24">
        <f t="shared" si="14"/>
        <v>0</v>
      </c>
    </row>
    <row r="145" spans="1:13">
      <c r="A145" s="75"/>
      <c r="B145" s="10" t="s">
        <v>27</v>
      </c>
      <c r="C145" s="14">
        <v>1</v>
      </c>
      <c r="D145" s="15">
        <v>39720</v>
      </c>
      <c r="E145" s="14">
        <v>3</v>
      </c>
      <c r="F145" s="13">
        <v>1.68</v>
      </c>
      <c r="G145" s="13">
        <v>0</v>
      </c>
      <c r="H145" s="12">
        <f t="shared" si="11"/>
        <v>0</v>
      </c>
      <c r="I145" s="13">
        <v>1.6</v>
      </c>
      <c r="J145" s="13">
        <v>0</v>
      </c>
      <c r="K145" s="13">
        <f t="shared" si="12"/>
        <v>0</v>
      </c>
      <c r="L145" s="38">
        <f t="shared" si="13"/>
        <v>95</v>
      </c>
      <c r="M145" s="24">
        <f t="shared" si="14"/>
        <v>0</v>
      </c>
    </row>
    <row r="146" spans="1:13">
      <c r="A146" s="75"/>
      <c r="B146" s="10" t="s">
        <v>28</v>
      </c>
      <c r="C146" s="14">
        <v>1</v>
      </c>
      <c r="D146" s="15">
        <v>39610</v>
      </c>
      <c r="E146" s="14">
        <v>3</v>
      </c>
      <c r="F146" s="13">
        <v>1.69</v>
      </c>
      <c r="G146" s="13">
        <v>0</v>
      </c>
      <c r="H146" s="13">
        <f t="shared" si="11"/>
        <v>0</v>
      </c>
      <c r="I146" s="13">
        <v>1.6</v>
      </c>
      <c r="J146" s="13">
        <v>0</v>
      </c>
      <c r="K146" s="13">
        <f t="shared" si="12"/>
        <v>0</v>
      </c>
      <c r="L146" s="38">
        <f t="shared" si="13"/>
        <v>95</v>
      </c>
      <c r="M146" s="24">
        <f t="shared" si="14"/>
        <v>0</v>
      </c>
    </row>
    <row r="147" spans="1:13">
      <c r="A147" s="75"/>
      <c r="B147" s="10" t="s">
        <v>28</v>
      </c>
      <c r="C147" s="14">
        <v>1</v>
      </c>
      <c r="D147" s="15">
        <v>39615</v>
      </c>
      <c r="E147" s="14">
        <v>3</v>
      </c>
      <c r="F147" s="13">
        <v>1.18</v>
      </c>
      <c r="G147" s="13">
        <v>0</v>
      </c>
      <c r="H147" s="13">
        <f t="shared" si="11"/>
        <v>0</v>
      </c>
      <c r="I147" s="13">
        <v>1.1200000000000001</v>
      </c>
      <c r="J147" s="13">
        <v>0</v>
      </c>
      <c r="K147" s="13">
        <f t="shared" si="12"/>
        <v>0</v>
      </c>
      <c r="L147" s="38">
        <f t="shared" si="13"/>
        <v>95</v>
      </c>
      <c r="M147" s="24">
        <f t="shared" si="14"/>
        <v>0</v>
      </c>
    </row>
    <row r="148" spans="1:13">
      <c r="A148" s="75"/>
      <c r="B148" s="10" t="s">
        <v>28</v>
      </c>
      <c r="C148" s="14">
        <v>1</v>
      </c>
      <c r="D148" s="15">
        <v>39683</v>
      </c>
      <c r="E148" s="14">
        <v>3</v>
      </c>
      <c r="F148" s="13">
        <v>1.69</v>
      </c>
      <c r="G148" s="13">
        <v>0</v>
      </c>
      <c r="H148" s="13">
        <f t="shared" si="11"/>
        <v>0</v>
      </c>
      <c r="I148" s="13">
        <v>1.6</v>
      </c>
      <c r="J148" s="13">
        <v>0</v>
      </c>
      <c r="K148" s="13">
        <f t="shared" si="12"/>
        <v>0</v>
      </c>
      <c r="L148" s="38">
        <f t="shared" si="13"/>
        <v>95</v>
      </c>
      <c r="M148" s="24">
        <f t="shared" si="14"/>
        <v>0</v>
      </c>
    </row>
    <row r="149" spans="1:13">
      <c r="A149" s="75"/>
      <c r="B149" s="10" t="s">
        <v>28</v>
      </c>
      <c r="C149" s="14">
        <v>1</v>
      </c>
      <c r="D149" s="15">
        <v>39696</v>
      </c>
      <c r="E149" s="14">
        <v>3</v>
      </c>
      <c r="F149" s="13">
        <v>1.59</v>
      </c>
      <c r="G149" s="13">
        <v>0</v>
      </c>
      <c r="H149" s="13">
        <f t="shared" si="11"/>
        <v>0</v>
      </c>
      <c r="I149" s="13">
        <v>1.52</v>
      </c>
      <c r="J149" s="13">
        <v>0</v>
      </c>
      <c r="K149" s="13">
        <f t="shared" si="12"/>
        <v>0</v>
      </c>
      <c r="L149" s="38">
        <f t="shared" si="13"/>
        <v>94.999999999999986</v>
      </c>
      <c r="M149" s="24">
        <f t="shared" si="14"/>
        <v>0</v>
      </c>
    </row>
    <row r="150" spans="1:13">
      <c r="A150" s="75"/>
      <c r="B150" s="10" t="s">
        <v>28</v>
      </c>
      <c r="C150" s="14">
        <v>1</v>
      </c>
      <c r="D150" s="15">
        <v>39720</v>
      </c>
      <c r="E150" s="14">
        <v>3</v>
      </c>
      <c r="F150" s="13">
        <v>1.67</v>
      </c>
      <c r="G150" s="13">
        <v>0</v>
      </c>
      <c r="H150" s="13">
        <f t="shared" si="11"/>
        <v>0</v>
      </c>
      <c r="I150" s="13">
        <v>1.59</v>
      </c>
      <c r="J150" s="13">
        <v>0</v>
      </c>
      <c r="K150" s="13">
        <f t="shared" si="12"/>
        <v>0</v>
      </c>
      <c r="L150" s="38">
        <f t="shared" si="13"/>
        <v>94.999999999999986</v>
      </c>
      <c r="M150" s="24">
        <f t="shared" si="14"/>
        <v>0</v>
      </c>
    </row>
    <row r="151" spans="1:13">
      <c r="A151" s="75"/>
      <c r="B151" s="10" t="s">
        <v>29</v>
      </c>
      <c r="C151" s="14">
        <v>1</v>
      </c>
      <c r="D151" s="15">
        <v>39605</v>
      </c>
      <c r="E151" s="14">
        <v>3</v>
      </c>
      <c r="F151" s="13">
        <v>2.7189993158129973</v>
      </c>
      <c r="G151" s="13">
        <v>0</v>
      </c>
      <c r="H151" s="13">
        <f t="shared" si="11"/>
        <v>0</v>
      </c>
      <c r="I151" s="13">
        <v>2.5848</v>
      </c>
      <c r="J151" s="13">
        <v>0.53</v>
      </c>
      <c r="K151" s="13">
        <f t="shared" si="12"/>
        <v>19.492465368330805</v>
      </c>
      <c r="L151" s="38">
        <f t="shared" si="13"/>
        <v>75.507534631669202</v>
      </c>
      <c r="M151" s="24">
        <f t="shared" si="14"/>
        <v>20.504487774682762</v>
      </c>
    </row>
    <row r="152" spans="1:13">
      <c r="A152" s="75"/>
      <c r="B152" s="10" t="s">
        <v>29</v>
      </c>
      <c r="C152" s="14">
        <v>1</v>
      </c>
      <c r="D152" s="15">
        <v>39620</v>
      </c>
      <c r="E152" s="14">
        <v>3</v>
      </c>
      <c r="F152" s="13">
        <v>5.0024197325936441</v>
      </c>
      <c r="G152" s="13">
        <v>0</v>
      </c>
      <c r="H152" s="13">
        <f t="shared" si="11"/>
        <v>0</v>
      </c>
      <c r="I152" s="13">
        <v>4.75</v>
      </c>
      <c r="J152" s="13">
        <v>2.59</v>
      </c>
      <c r="K152" s="13">
        <f t="shared" si="12"/>
        <v>51.774943696240825</v>
      </c>
      <c r="L152" s="38">
        <f t="shared" si="13"/>
        <v>43.225056303759168</v>
      </c>
      <c r="M152" s="24">
        <f t="shared" si="14"/>
        <v>54.526315789473678</v>
      </c>
    </row>
    <row r="153" spans="1:13">
      <c r="A153" s="75"/>
      <c r="B153" s="10" t="s">
        <v>29</v>
      </c>
      <c r="C153" s="14">
        <v>1</v>
      </c>
      <c r="D153" s="15">
        <v>39626</v>
      </c>
      <c r="E153" s="14">
        <v>3</v>
      </c>
      <c r="F153" s="13">
        <v>5.4855980111197677</v>
      </c>
      <c r="G153" s="13">
        <v>0</v>
      </c>
      <c r="H153" s="13">
        <f t="shared" si="11"/>
        <v>0</v>
      </c>
      <c r="I153" s="13">
        <v>5.21</v>
      </c>
      <c r="J153" s="13">
        <v>3.82</v>
      </c>
      <c r="K153" s="13">
        <f t="shared" si="12"/>
        <v>69.636892682557843</v>
      </c>
      <c r="L153" s="38">
        <f t="shared" si="13"/>
        <v>25.363107317442154</v>
      </c>
      <c r="M153" s="24">
        <f t="shared" si="14"/>
        <v>73.32053742802303</v>
      </c>
    </row>
    <row r="154" spans="1:13">
      <c r="A154" s="75"/>
      <c r="B154" s="10" t="s">
        <v>29</v>
      </c>
      <c r="C154" s="14">
        <v>1</v>
      </c>
      <c r="D154" s="15">
        <v>39662</v>
      </c>
      <c r="E154" s="14">
        <v>3</v>
      </c>
      <c r="F154" s="13">
        <v>2.3161904761904761</v>
      </c>
      <c r="G154" s="13">
        <v>0</v>
      </c>
      <c r="H154" s="13">
        <f t="shared" si="11"/>
        <v>0</v>
      </c>
      <c r="I154" s="13">
        <v>2.2000000000000002</v>
      </c>
      <c r="J154" s="13">
        <v>0</v>
      </c>
      <c r="K154" s="13">
        <f t="shared" si="12"/>
        <v>0</v>
      </c>
      <c r="L154" s="38">
        <f t="shared" si="13"/>
        <v>95</v>
      </c>
      <c r="M154" s="24">
        <f t="shared" si="14"/>
        <v>0</v>
      </c>
    </row>
    <row r="155" spans="1:13">
      <c r="A155" s="75"/>
      <c r="B155" s="10" t="s">
        <v>29</v>
      </c>
      <c r="C155" s="14">
        <v>1</v>
      </c>
      <c r="D155" s="15">
        <v>39669</v>
      </c>
      <c r="E155" s="14">
        <v>3</v>
      </c>
      <c r="F155" s="13">
        <v>2.2174149659863946</v>
      </c>
      <c r="G155" s="13">
        <v>0</v>
      </c>
      <c r="H155" s="13">
        <f t="shared" si="11"/>
        <v>0</v>
      </c>
      <c r="I155" s="13">
        <v>2.11</v>
      </c>
      <c r="J155" s="13">
        <v>0</v>
      </c>
      <c r="K155" s="13">
        <f t="shared" si="12"/>
        <v>0</v>
      </c>
      <c r="L155" s="38">
        <f t="shared" si="13"/>
        <v>95</v>
      </c>
      <c r="M155" s="24">
        <f t="shared" si="14"/>
        <v>0</v>
      </c>
    </row>
    <row r="156" spans="1:13">
      <c r="A156" s="75"/>
      <c r="B156" s="10" t="s">
        <v>29</v>
      </c>
      <c r="C156" s="14">
        <v>1</v>
      </c>
      <c r="D156" s="15">
        <v>39683</v>
      </c>
      <c r="E156" s="14">
        <v>3</v>
      </c>
      <c r="F156" s="13">
        <v>2.2726530612244895</v>
      </c>
      <c r="G156" s="13">
        <v>0</v>
      </c>
      <c r="H156" s="13">
        <f t="shared" si="11"/>
        <v>0</v>
      </c>
      <c r="I156" s="13">
        <v>2.16</v>
      </c>
      <c r="J156" s="13">
        <v>0</v>
      </c>
      <c r="K156" s="13">
        <f t="shared" si="12"/>
        <v>0</v>
      </c>
      <c r="L156" s="38">
        <f t="shared" si="13"/>
        <v>95</v>
      </c>
      <c r="M156" s="24">
        <f t="shared" si="14"/>
        <v>0</v>
      </c>
    </row>
    <row r="157" spans="1:13">
      <c r="A157" s="75"/>
      <c r="B157" s="10" t="s">
        <v>29</v>
      </c>
      <c r="C157" s="14">
        <v>1</v>
      </c>
      <c r="D157" s="15">
        <v>39696</v>
      </c>
      <c r="E157" s="14">
        <v>3</v>
      </c>
      <c r="F157" s="13">
        <v>2.148299319727891</v>
      </c>
      <c r="G157" s="13">
        <v>0</v>
      </c>
      <c r="H157" s="13">
        <f t="shared" si="11"/>
        <v>0</v>
      </c>
      <c r="I157" s="13">
        <v>2.0411999999999999</v>
      </c>
      <c r="J157" s="13">
        <v>0</v>
      </c>
      <c r="K157" s="13">
        <f t="shared" si="12"/>
        <v>0</v>
      </c>
      <c r="L157" s="38">
        <f t="shared" si="13"/>
        <v>94.999999999999986</v>
      </c>
      <c r="M157" s="24">
        <f t="shared" si="14"/>
        <v>0</v>
      </c>
    </row>
    <row r="158" spans="1:13">
      <c r="A158" s="75"/>
      <c r="B158" s="10" t="s">
        <v>30</v>
      </c>
      <c r="C158" s="14" t="s">
        <v>31</v>
      </c>
      <c r="D158" s="15">
        <v>39620</v>
      </c>
      <c r="E158" s="14">
        <v>3</v>
      </c>
      <c r="F158" s="13">
        <v>1.844383523242294</v>
      </c>
      <c r="G158" s="13">
        <v>0</v>
      </c>
      <c r="H158" s="13">
        <f t="shared" si="11"/>
        <v>0</v>
      </c>
      <c r="I158" s="13">
        <v>1.75</v>
      </c>
      <c r="J158" s="13">
        <f>AVERAGE(0.77,0.86,0.74)</f>
        <v>0.79</v>
      </c>
      <c r="K158" s="13">
        <f t="shared" si="12"/>
        <v>42.832740048080488</v>
      </c>
      <c r="L158" s="38">
        <f t="shared" si="13"/>
        <v>52.167259951919505</v>
      </c>
      <c r="M158" s="24">
        <f t="shared" si="14"/>
        <v>45.142857142857146</v>
      </c>
    </row>
    <row r="159" spans="1:13">
      <c r="A159" s="75"/>
      <c r="B159" s="10" t="s">
        <v>30</v>
      </c>
      <c r="C159" s="14" t="s">
        <v>13</v>
      </c>
      <c r="D159" s="15">
        <v>39625</v>
      </c>
      <c r="E159" s="14">
        <v>4</v>
      </c>
      <c r="F159" s="13">
        <v>1.8769030986118789</v>
      </c>
      <c r="G159" s="13">
        <v>0</v>
      </c>
      <c r="H159" s="13">
        <f t="shared" ref="H159:H222" si="15">100*G159/F159</f>
        <v>0</v>
      </c>
      <c r="I159" s="13">
        <v>1.78</v>
      </c>
      <c r="J159" s="13">
        <f>AVERAGE(0,0.49,0.56)</f>
        <v>0.35000000000000003</v>
      </c>
      <c r="K159" s="13">
        <f t="shared" ref="K159:K222" si="16">100*J159/F159</f>
        <v>18.647739473543052</v>
      </c>
      <c r="L159" s="38">
        <f t="shared" ref="L159:L222" si="17">100*(0.95*F159-G159-J159)/F159</f>
        <v>76.352260526456931</v>
      </c>
      <c r="M159" s="24">
        <f t="shared" si="14"/>
        <v>19.662921348314608</v>
      </c>
    </row>
    <row r="160" spans="1:13">
      <c r="A160" s="75"/>
      <c r="B160" s="10" t="s">
        <v>30</v>
      </c>
      <c r="C160" s="14">
        <v>4</v>
      </c>
      <c r="D160" s="15">
        <v>39630</v>
      </c>
      <c r="E160" s="14">
        <v>4</v>
      </c>
      <c r="F160" s="13">
        <v>2.0639859842680206</v>
      </c>
      <c r="G160" s="13">
        <v>0</v>
      </c>
      <c r="H160" s="13">
        <f t="shared" si="15"/>
        <v>0</v>
      </c>
      <c r="I160" s="13">
        <v>1.96</v>
      </c>
      <c r="J160" s="13">
        <v>0</v>
      </c>
      <c r="K160" s="13">
        <f t="shared" si="16"/>
        <v>0</v>
      </c>
      <c r="L160" s="38">
        <f t="shared" si="17"/>
        <v>94.999999999999986</v>
      </c>
      <c r="M160" s="24">
        <f t="shared" si="14"/>
        <v>0</v>
      </c>
    </row>
    <row r="161" spans="1:13">
      <c r="A161" s="75"/>
      <c r="B161" s="10" t="s">
        <v>30</v>
      </c>
      <c r="C161" s="14" t="s">
        <v>31</v>
      </c>
      <c r="D161" s="15">
        <v>39636</v>
      </c>
      <c r="E161" s="14">
        <v>3</v>
      </c>
      <c r="F161" s="13">
        <v>1.4278477876628908</v>
      </c>
      <c r="G161" s="13">
        <v>0</v>
      </c>
      <c r="H161" s="13">
        <f t="shared" si="15"/>
        <v>0</v>
      </c>
      <c r="I161" s="13">
        <v>1.36</v>
      </c>
      <c r="J161" s="13">
        <f>AVERAGE(0,0.01,0.7)</f>
        <v>0.23666666666666666</v>
      </c>
      <c r="K161" s="13">
        <f t="shared" si="16"/>
        <v>16.575062742089898</v>
      </c>
      <c r="L161" s="38">
        <f t="shared" si="17"/>
        <v>78.424937257910116</v>
      </c>
      <c r="M161" s="24">
        <f t="shared" si="14"/>
        <v>17.401960784313726</v>
      </c>
    </row>
    <row r="162" spans="1:13">
      <c r="A162" s="75"/>
      <c r="B162" s="10" t="s">
        <v>30</v>
      </c>
      <c r="C162" s="14">
        <v>1</v>
      </c>
      <c r="D162" s="15">
        <v>39641</v>
      </c>
      <c r="E162" s="14">
        <v>3</v>
      </c>
      <c r="F162" s="13">
        <v>1.7276190476190481</v>
      </c>
      <c r="G162" s="13">
        <v>0</v>
      </c>
      <c r="H162" s="13">
        <f t="shared" si="15"/>
        <v>0</v>
      </c>
      <c r="I162" s="13">
        <v>1.6415999999999999</v>
      </c>
      <c r="J162" s="13">
        <v>0</v>
      </c>
      <c r="K162" s="13">
        <f t="shared" si="16"/>
        <v>0</v>
      </c>
      <c r="L162" s="38">
        <f t="shared" si="17"/>
        <v>95</v>
      </c>
      <c r="M162" s="24">
        <f t="shared" si="14"/>
        <v>0</v>
      </c>
    </row>
    <row r="163" spans="1:13">
      <c r="A163" s="75"/>
      <c r="B163" s="10" t="s">
        <v>30</v>
      </c>
      <c r="C163" s="14">
        <v>4</v>
      </c>
      <c r="D163" s="15">
        <v>39655</v>
      </c>
      <c r="E163" s="14">
        <v>3</v>
      </c>
      <c r="F163" s="13">
        <v>1.3088644688644688</v>
      </c>
      <c r="G163" s="13">
        <v>0</v>
      </c>
      <c r="H163" s="13">
        <f t="shared" si="15"/>
        <v>0</v>
      </c>
      <c r="I163" s="13">
        <v>1.24</v>
      </c>
      <c r="J163" s="13">
        <v>0</v>
      </c>
      <c r="K163" s="13">
        <f t="shared" si="16"/>
        <v>0</v>
      </c>
      <c r="L163" s="38">
        <f t="shared" si="17"/>
        <v>95</v>
      </c>
      <c r="M163" s="24">
        <f t="shared" si="14"/>
        <v>0</v>
      </c>
    </row>
    <row r="164" spans="1:13">
      <c r="A164" s="75"/>
      <c r="B164" s="10" t="s">
        <v>30</v>
      </c>
      <c r="C164" s="14" t="s">
        <v>32</v>
      </c>
      <c r="D164" s="15">
        <v>39661</v>
      </c>
      <c r="E164" s="14">
        <v>4</v>
      </c>
      <c r="F164" s="13">
        <v>1.0388278388278389</v>
      </c>
      <c r="G164" s="13">
        <v>0</v>
      </c>
      <c r="H164" s="13">
        <f t="shared" si="15"/>
        <v>0</v>
      </c>
      <c r="I164" s="13">
        <v>0.99</v>
      </c>
      <c r="J164" s="13">
        <v>0</v>
      </c>
      <c r="K164" s="13">
        <f t="shared" si="16"/>
        <v>0</v>
      </c>
      <c r="L164" s="38">
        <f t="shared" si="17"/>
        <v>94.999999999999986</v>
      </c>
      <c r="M164" s="24">
        <f t="shared" si="14"/>
        <v>0</v>
      </c>
    </row>
    <row r="165" spans="1:13">
      <c r="A165" s="75"/>
      <c r="B165" s="10" t="s">
        <v>30</v>
      </c>
      <c r="C165" s="14">
        <v>1</v>
      </c>
      <c r="D165" s="15">
        <v>39669</v>
      </c>
      <c r="E165" s="14">
        <v>3</v>
      </c>
      <c r="F165" s="13">
        <v>1.5510989010989014</v>
      </c>
      <c r="G165" s="13">
        <v>0</v>
      </c>
      <c r="H165" s="13">
        <f t="shared" si="15"/>
        <v>0</v>
      </c>
      <c r="I165" s="13">
        <v>1.7423999999999999</v>
      </c>
      <c r="J165" s="13">
        <v>0</v>
      </c>
      <c r="K165" s="13">
        <f t="shared" si="16"/>
        <v>0</v>
      </c>
      <c r="L165" s="38">
        <f t="shared" si="17"/>
        <v>95</v>
      </c>
      <c r="M165" s="24">
        <f t="shared" si="14"/>
        <v>0</v>
      </c>
    </row>
    <row r="166" spans="1:13">
      <c r="A166" s="75"/>
      <c r="B166" s="10" t="s">
        <v>30</v>
      </c>
      <c r="C166" s="14" t="s">
        <v>15</v>
      </c>
      <c r="D166" s="15">
        <v>39679</v>
      </c>
      <c r="E166" s="14">
        <v>4</v>
      </c>
      <c r="F166" s="13">
        <v>2.2271062271062267</v>
      </c>
      <c r="G166" s="13">
        <v>0</v>
      </c>
      <c r="H166" s="13">
        <f t="shared" si="15"/>
        <v>0</v>
      </c>
      <c r="I166" s="13">
        <v>2.12</v>
      </c>
      <c r="J166" s="13">
        <v>0</v>
      </c>
      <c r="K166" s="13">
        <f t="shared" si="16"/>
        <v>0</v>
      </c>
      <c r="L166" s="38">
        <f t="shared" si="17"/>
        <v>95</v>
      </c>
      <c r="M166" s="24">
        <f t="shared" si="14"/>
        <v>0</v>
      </c>
    </row>
    <row r="167" spans="1:13">
      <c r="A167" s="75"/>
      <c r="B167" s="10" t="s">
        <v>30</v>
      </c>
      <c r="C167" s="14" t="s">
        <v>13</v>
      </c>
      <c r="D167" s="15">
        <v>39696</v>
      </c>
      <c r="E167" s="14">
        <v>3</v>
      </c>
      <c r="F167" s="13">
        <v>2.4915750915750916</v>
      </c>
      <c r="G167" s="13">
        <v>0</v>
      </c>
      <c r="H167" s="13">
        <f t="shared" si="15"/>
        <v>0</v>
      </c>
      <c r="I167" s="13">
        <v>2.3652000000000002</v>
      </c>
      <c r="J167" s="13">
        <v>0</v>
      </c>
      <c r="K167" s="13">
        <f t="shared" si="16"/>
        <v>0</v>
      </c>
      <c r="L167" s="38">
        <f t="shared" si="17"/>
        <v>95</v>
      </c>
      <c r="M167" s="24">
        <f t="shared" si="14"/>
        <v>0</v>
      </c>
    </row>
    <row r="168" spans="1:13">
      <c r="A168" s="75"/>
      <c r="B168" s="10" t="s">
        <v>30</v>
      </c>
      <c r="C168" s="14" t="s">
        <v>12</v>
      </c>
      <c r="D168" s="15">
        <v>39718</v>
      </c>
      <c r="E168" s="14">
        <v>5</v>
      </c>
      <c r="F168" s="13">
        <v>1.8604395604395605</v>
      </c>
      <c r="G168" s="13">
        <v>0</v>
      </c>
      <c r="H168" s="13">
        <f t="shared" si="15"/>
        <v>0</v>
      </c>
      <c r="I168" s="13">
        <v>1.77</v>
      </c>
      <c r="J168" s="13">
        <v>0</v>
      </c>
      <c r="K168" s="13">
        <f t="shared" si="16"/>
        <v>0</v>
      </c>
      <c r="L168" s="38">
        <f t="shared" si="17"/>
        <v>95</v>
      </c>
      <c r="M168" s="24">
        <f t="shared" si="14"/>
        <v>0</v>
      </c>
    </row>
    <row r="169" spans="1:13">
      <c r="A169" s="75"/>
      <c r="B169" s="10" t="s">
        <v>30</v>
      </c>
      <c r="C169" s="14" t="s">
        <v>34</v>
      </c>
      <c r="D169" s="15">
        <v>39739</v>
      </c>
      <c r="E169" s="14">
        <v>4</v>
      </c>
      <c r="F169" s="13">
        <v>2.0376068376068375</v>
      </c>
      <c r="G169" s="13">
        <v>0</v>
      </c>
      <c r="H169" s="13">
        <f t="shared" si="15"/>
        <v>0</v>
      </c>
      <c r="I169" s="13">
        <v>1.93</v>
      </c>
      <c r="J169" s="13">
        <v>0</v>
      </c>
      <c r="K169" s="13">
        <f t="shared" si="16"/>
        <v>0</v>
      </c>
      <c r="L169" s="38">
        <f t="shared" si="17"/>
        <v>94.999999999999986</v>
      </c>
      <c r="M169" s="24">
        <f t="shared" si="14"/>
        <v>0</v>
      </c>
    </row>
    <row r="170" spans="1:13">
      <c r="A170" s="75"/>
      <c r="B170" s="10" t="s">
        <v>33</v>
      </c>
      <c r="C170" s="14">
        <v>4</v>
      </c>
      <c r="D170" s="15">
        <v>39620</v>
      </c>
      <c r="E170" s="14">
        <v>2</v>
      </c>
      <c r="F170" s="13">
        <v>1.23</v>
      </c>
      <c r="G170" s="13">
        <v>0</v>
      </c>
      <c r="H170" s="13">
        <f t="shared" si="15"/>
        <v>0</v>
      </c>
      <c r="I170" s="13">
        <v>1.1736</v>
      </c>
      <c r="J170" s="13">
        <v>0.95</v>
      </c>
      <c r="K170" s="13">
        <f t="shared" si="16"/>
        <v>77.235772357723576</v>
      </c>
      <c r="L170" s="38">
        <f t="shared" si="17"/>
        <v>17.764227642276417</v>
      </c>
      <c r="M170" s="24">
        <f t="shared" si="14"/>
        <v>80.947511929107023</v>
      </c>
    </row>
    <row r="171" spans="1:13">
      <c r="A171" s="75"/>
      <c r="B171" s="10" t="s">
        <v>33</v>
      </c>
      <c r="C171" s="14" t="s">
        <v>14</v>
      </c>
      <c r="D171" s="15">
        <v>39641</v>
      </c>
      <c r="E171" s="14">
        <v>3</v>
      </c>
      <c r="F171" s="13">
        <v>1.733970588235294</v>
      </c>
      <c r="G171" s="13">
        <v>0</v>
      </c>
      <c r="H171" s="13">
        <f t="shared" si="15"/>
        <v>0</v>
      </c>
      <c r="I171" s="13">
        <v>1.65</v>
      </c>
      <c r="J171" s="13">
        <v>0</v>
      </c>
      <c r="K171" s="13">
        <f t="shared" si="16"/>
        <v>0</v>
      </c>
      <c r="L171" s="38">
        <f t="shared" si="17"/>
        <v>95</v>
      </c>
      <c r="M171" s="24">
        <f t="shared" si="14"/>
        <v>0</v>
      </c>
    </row>
    <row r="172" spans="1:13">
      <c r="A172" s="75"/>
      <c r="B172" s="10" t="s">
        <v>33</v>
      </c>
      <c r="C172" s="14" t="s">
        <v>35</v>
      </c>
      <c r="D172" s="15">
        <v>39646</v>
      </c>
      <c r="E172" s="14">
        <v>3</v>
      </c>
      <c r="F172" s="13">
        <v>1.3374999999999999</v>
      </c>
      <c r="G172" s="13">
        <v>0</v>
      </c>
      <c r="H172" s="13">
        <f t="shared" si="15"/>
        <v>0</v>
      </c>
      <c r="I172" s="13">
        <v>1.27</v>
      </c>
      <c r="J172" s="13">
        <v>0</v>
      </c>
      <c r="K172" s="13">
        <f t="shared" si="16"/>
        <v>0</v>
      </c>
      <c r="L172" s="38">
        <f t="shared" si="17"/>
        <v>95</v>
      </c>
      <c r="M172" s="24">
        <f t="shared" si="14"/>
        <v>0</v>
      </c>
    </row>
    <row r="173" spans="1:13">
      <c r="A173" s="75"/>
      <c r="B173" s="10" t="s">
        <v>33</v>
      </c>
      <c r="C173" s="14" t="s">
        <v>14</v>
      </c>
      <c r="D173" s="15">
        <v>39655</v>
      </c>
      <c r="E173" s="14">
        <v>3</v>
      </c>
      <c r="F173" s="13">
        <v>1.3136764705882351</v>
      </c>
      <c r="G173" s="13">
        <v>0</v>
      </c>
      <c r="H173" s="13">
        <f t="shared" si="15"/>
        <v>0</v>
      </c>
      <c r="I173" s="13">
        <v>1.25</v>
      </c>
      <c r="J173" s="13">
        <v>0</v>
      </c>
      <c r="K173" s="13">
        <f t="shared" si="16"/>
        <v>0</v>
      </c>
      <c r="L173" s="38">
        <f t="shared" si="17"/>
        <v>95</v>
      </c>
      <c r="M173" s="24">
        <f t="shared" si="14"/>
        <v>0</v>
      </c>
    </row>
    <row r="174" spans="1:13">
      <c r="A174" s="75"/>
      <c r="B174" s="10" t="s">
        <v>33</v>
      </c>
      <c r="C174" s="14" t="s">
        <v>35</v>
      </c>
      <c r="D174" s="15">
        <v>39661</v>
      </c>
      <c r="E174" s="14">
        <v>4</v>
      </c>
      <c r="F174" s="13">
        <v>1.0426470588235295</v>
      </c>
      <c r="G174" s="13">
        <v>0</v>
      </c>
      <c r="H174" s="13">
        <f t="shared" si="15"/>
        <v>0</v>
      </c>
      <c r="I174" s="13">
        <v>0.99</v>
      </c>
      <c r="J174" s="13">
        <v>0</v>
      </c>
      <c r="K174" s="13">
        <f t="shared" si="16"/>
        <v>0</v>
      </c>
      <c r="L174" s="38">
        <f t="shared" si="17"/>
        <v>94.999999999999986</v>
      </c>
      <c r="M174" s="24">
        <f t="shared" si="14"/>
        <v>0</v>
      </c>
    </row>
    <row r="175" spans="1:13">
      <c r="A175" s="75"/>
      <c r="B175" s="10" t="s">
        <v>33</v>
      </c>
      <c r="C175" s="14" t="s">
        <v>13</v>
      </c>
      <c r="D175" s="15">
        <v>39669</v>
      </c>
      <c r="E175" s="14">
        <v>3</v>
      </c>
      <c r="F175" s="13">
        <v>1.5568014705882349</v>
      </c>
      <c r="G175" s="13">
        <v>0</v>
      </c>
      <c r="H175" s="13">
        <f t="shared" si="15"/>
        <v>0</v>
      </c>
      <c r="I175" s="13">
        <v>1.48</v>
      </c>
      <c r="J175" s="13">
        <v>0</v>
      </c>
      <c r="K175" s="13">
        <f t="shared" si="16"/>
        <v>0</v>
      </c>
      <c r="L175" s="38">
        <f t="shared" si="17"/>
        <v>95</v>
      </c>
      <c r="M175" s="24">
        <f t="shared" si="14"/>
        <v>0</v>
      </c>
    </row>
    <row r="176" spans="1:13">
      <c r="A176" s="75"/>
      <c r="B176" s="10" t="s">
        <v>33</v>
      </c>
      <c r="C176" s="14" t="s">
        <v>35</v>
      </c>
      <c r="D176" s="15">
        <v>39675</v>
      </c>
      <c r="E176" s="14">
        <v>4</v>
      </c>
      <c r="F176" s="13">
        <v>1.5276470588235296</v>
      </c>
      <c r="G176" s="13">
        <v>0</v>
      </c>
      <c r="H176" s="13">
        <f t="shared" si="15"/>
        <v>0</v>
      </c>
      <c r="I176" s="13">
        <v>1.45</v>
      </c>
      <c r="J176" s="13">
        <f>AVERAGE(0.19,0.73,1.29,1.18)</f>
        <v>0.84749999999999992</v>
      </c>
      <c r="K176" s="13">
        <f t="shared" si="16"/>
        <v>55.477474008471297</v>
      </c>
      <c r="L176" s="38">
        <f t="shared" si="17"/>
        <v>39.522525991528703</v>
      </c>
      <c r="M176" s="24">
        <f t="shared" si="14"/>
        <v>58.448275862068968</v>
      </c>
    </row>
    <row r="177" spans="1:13">
      <c r="A177" s="75"/>
      <c r="B177" s="10" t="s">
        <v>33</v>
      </c>
      <c r="C177" s="14" t="s">
        <v>35</v>
      </c>
      <c r="D177" s="15">
        <v>39683</v>
      </c>
      <c r="E177" s="14">
        <v>3</v>
      </c>
      <c r="F177" s="13">
        <v>2.1181985294117647</v>
      </c>
      <c r="G177" s="13">
        <v>0</v>
      </c>
      <c r="H177" s="13">
        <f t="shared" si="15"/>
        <v>0</v>
      </c>
      <c r="I177" s="13">
        <v>2.0124</v>
      </c>
      <c r="J177" s="13">
        <f>AVERAGE(0.67,0.67,0.99,0.69)</f>
        <v>0.755</v>
      </c>
      <c r="K177" s="13">
        <f t="shared" si="16"/>
        <v>35.643495617460729</v>
      </c>
      <c r="L177" s="38">
        <f t="shared" si="17"/>
        <v>59.356504382539271</v>
      </c>
      <c r="M177" s="24">
        <f t="shared" si="14"/>
        <v>37.517392168554956</v>
      </c>
    </row>
    <row r="178" spans="1:13">
      <c r="A178" s="75"/>
      <c r="B178" s="10" t="s">
        <v>38</v>
      </c>
      <c r="C178" s="14">
        <v>1</v>
      </c>
      <c r="D178" s="15">
        <v>39683</v>
      </c>
      <c r="E178" s="14">
        <v>3</v>
      </c>
      <c r="F178" s="13">
        <v>2.6419265205310278</v>
      </c>
      <c r="G178" s="13">
        <v>0</v>
      </c>
      <c r="H178" s="13">
        <f t="shared" si="15"/>
        <v>0</v>
      </c>
      <c r="I178" s="13">
        <v>2.5099999999999998</v>
      </c>
      <c r="J178" s="13">
        <v>0</v>
      </c>
      <c r="K178" s="13">
        <f t="shared" si="16"/>
        <v>0</v>
      </c>
      <c r="L178" s="38">
        <f t="shared" si="17"/>
        <v>95</v>
      </c>
      <c r="M178" s="24">
        <f t="shared" si="14"/>
        <v>0</v>
      </c>
    </row>
    <row r="179" spans="1:13">
      <c r="A179" s="75"/>
      <c r="B179" s="10" t="s">
        <v>38</v>
      </c>
      <c r="C179" s="14">
        <v>1</v>
      </c>
      <c r="D179" s="15">
        <v>39696</v>
      </c>
      <c r="E179" s="14">
        <v>3</v>
      </c>
      <c r="F179" s="13">
        <v>2.4605125038592153</v>
      </c>
      <c r="G179" s="13">
        <v>0</v>
      </c>
      <c r="H179" s="13">
        <f t="shared" si="15"/>
        <v>0</v>
      </c>
      <c r="I179" s="13">
        <v>2.3374868786662546</v>
      </c>
      <c r="J179" s="13">
        <v>0</v>
      </c>
      <c r="K179" s="13">
        <f t="shared" si="16"/>
        <v>0</v>
      </c>
      <c r="L179" s="38">
        <f t="shared" si="17"/>
        <v>95</v>
      </c>
      <c r="M179" s="24">
        <f t="shared" si="14"/>
        <v>0</v>
      </c>
    </row>
    <row r="180" spans="1:13">
      <c r="A180" s="75"/>
      <c r="B180" s="10" t="s">
        <v>39</v>
      </c>
      <c r="C180" s="14" t="s">
        <v>31</v>
      </c>
      <c r="D180" s="15">
        <v>39609</v>
      </c>
      <c r="E180" s="14">
        <v>4</v>
      </c>
      <c r="F180" s="13">
        <v>2.6602856915271316</v>
      </c>
      <c r="G180" s="13">
        <v>0</v>
      </c>
      <c r="H180" s="13">
        <f t="shared" si="15"/>
        <v>0</v>
      </c>
      <c r="I180" s="13">
        <v>2.54</v>
      </c>
      <c r="J180" s="13">
        <f>AVERAGE(0.69,0.92,1.02)</f>
        <v>0.87666666666666659</v>
      </c>
      <c r="K180" s="13">
        <f t="shared" si="16"/>
        <v>32.953854146522808</v>
      </c>
      <c r="L180" s="38">
        <f t="shared" si="17"/>
        <v>62.046145853477185</v>
      </c>
      <c r="M180" s="24">
        <f t="shared" si="14"/>
        <v>34.514435695538054</v>
      </c>
    </row>
    <row r="181" spans="1:13">
      <c r="A181" s="75"/>
      <c r="B181" s="10" t="s">
        <v>39</v>
      </c>
      <c r="C181" s="14" t="s">
        <v>14</v>
      </c>
      <c r="D181" s="15">
        <v>39615</v>
      </c>
      <c r="E181" s="14">
        <v>3</v>
      </c>
      <c r="F181" s="13">
        <v>1.5561581901375461</v>
      </c>
      <c r="G181" s="13">
        <v>0</v>
      </c>
      <c r="H181" s="13">
        <f t="shared" si="15"/>
        <v>0</v>
      </c>
      <c r="I181" s="13">
        <v>1.48</v>
      </c>
      <c r="J181" s="13">
        <f>AVERAGE(0,0.75,0.74,0.56)</f>
        <v>0.51249999999999996</v>
      </c>
      <c r="K181" s="13">
        <f t="shared" si="16"/>
        <v>32.933669806069069</v>
      </c>
      <c r="L181" s="38">
        <f t="shared" si="17"/>
        <v>62.066330193930931</v>
      </c>
      <c r="M181" s="24">
        <f t="shared" si="14"/>
        <v>34.628378378378379</v>
      </c>
    </row>
    <row r="182" spans="1:13">
      <c r="A182" s="75"/>
      <c r="B182" s="10" t="s">
        <v>39</v>
      </c>
      <c r="C182" s="14" t="s">
        <v>13</v>
      </c>
      <c r="D182" s="15">
        <v>39620</v>
      </c>
      <c r="E182" s="14">
        <v>3</v>
      </c>
      <c r="F182" s="13">
        <v>1.8320801765135708</v>
      </c>
      <c r="G182" s="13">
        <v>0</v>
      </c>
      <c r="H182" s="13">
        <f t="shared" si="15"/>
        <v>0</v>
      </c>
      <c r="I182" s="13">
        <v>1.73</v>
      </c>
      <c r="J182" s="13">
        <f>AVERAGE(0.03,1.12,1.21)</f>
        <v>0.78666666666666674</v>
      </c>
      <c r="K182" s="13">
        <f t="shared" si="16"/>
        <v>42.938441054675074</v>
      </c>
      <c r="L182" s="38">
        <f t="shared" si="17"/>
        <v>52.061558945324911</v>
      </c>
      <c r="M182" s="24">
        <f t="shared" si="14"/>
        <v>45.472061657032761</v>
      </c>
    </row>
    <row r="183" spans="1:13">
      <c r="A183" s="75"/>
      <c r="B183" s="10" t="s">
        <v>39</v>
      </c>
      <c r="C183" s="14">
        <v>4</v>
      </c>
      <c r="D183" s="15">
        <v>39625</v>
      </c>
      <c r="E183" s="14">
        <v>4</v>
      </c>
      <c r="F183" s="13">
        <v>1.8643828232421211</v>
      </c>
      <c r="G183" s="13">
        <v>0</v>
      </c>
      <c r="H183" s="13">
        <f t="shared" si="15"/>
        <v>0</v>
      </c>
      <c r="I183" s="13">
        <v>1.77</v>
      </c>
      <c r="J183" s="13">
        <v>0</v>
      </c>
      <c r="K183" s="13">
        <f t="shared" si="16"/>
        <v>0</v>
      </c>
      <c r="L183" s="38">
        <f t="shared" si="17"/>
        <v>94.999999999999986</v>
      </c>
      <c r="M183" s="24">
        <f t="shared" si="14"/>
        <v>0</v>
      </c>
    </row>
    <row r="184" spans="1:13">
      <c r="A184" s="75"/>
      <c r="B184" s="10" t="s">
        <v>39</v>
      </c>
      <c r="C184" s="14" t="s">
        <v>31</v>
      </c>
      <c r="D184" s="15">
        <v>39630</v>
      </c>
      <c r="E184" s="14">
        <v>4</v>
      </c>
      <c r="F184" s="13">
        <v>2.0502177333117153</v>
      </c>
      <c r="G184" s="13">
        <v>0</v>
      </c>
      <c r="H184" s="13">
        <f t="shared" si="15"/>
        <v>0</v>
      </c>
      <c r="I184" s="13">
        <v>1.97</v>
      </c>
      <c r="J184" s="13">
        <f>AVERAGE(0,0,0.74)</f>
        <v>0.24666666666666667</v>
      </c>
      <c r="K184" s="13">
        <f t="shared" si="16"/>
        <v>12.031242470438794</v>
      </c>
      <c r="L184" s="38">
        <f t="shared" si="17"/>
        <v>82.968757529561202</v>
      </c>
      <c r="M184" s="24">
        <f t="shared" si="14"/>
        <v>12.521150592216582</v>
      </c>
    </row>
    <row r="185" spans="1:13">
      <c r="A185" s="75"/>
      <c r="B185" s="10" t="s">
        <v>39</v>
      </c>
      <c r="C185" s="14" t="s">
        <v>14</v>
      </c>
      <c r="D185" s="15">
        <v>39636</v>
      </c>
      <c r="E185" s="14">
        <v>3</v>
      </c>
      <c r="F185" s="13">
        <v>1.418323029831301</v>
      </c>
      <c r="G185" s="13">
        <v>0</v>
      </c>
      <c r="H185" s="13">
        <f t="shared" si="15"/>
        <v>0</v>
      </c>
      <c r="I185" s="13">
        <v>1.33</v>
      </c>
      <c r="J185" s="13">
        <f>AVERAGE(0,0.4,0.41,0.7)</f>
        <v>0.3775</v>
      </c>
      <c r="K185" s="13">
        <f t="shared" si="16"/>
        <v>26.615939532822846</v>
      </c>
      <c r="L185" s="38">
        <f t="shared" si="17"/>
        <v>68.38406046717715</v>
      </c>
      <c r="M185" s="24">
        <f t="shared" si="14"/>
        <v>28.383458646616539</v>
      </c>
    </row>
    <row r="186" spans="1:13">
      <c r="A186" s="75"/>
      <c r="B186" s="10" t="s">
        <v>39</v>
      </c>
      <c r="C186" s="14" t="s">
        <v>36</v>
      </c>
      <c r="D186" s="15">
        <v>39646</v>
      </c>
      <c r="E186" s="14">
        <v>3</v>
      </c>
      <c r="F186" s="13">
        <v>2.3752577319587633</v>
      </c>
      <c r="G186" s="13">
        <v>0</v>
      </c>
      <c r="H186" s="13">
        <f t="shared" si="15"/>
        <v>0</v>
      </c>
      <c r="I186" s="13">
        <v>2.27</v>
      </c>
      <c r="J186" s="13">
        <f>AVERAGE(0.72,0.69)</f>
        <v>0.70499999999999996</v>
      </c>
      <c r="K186" s="13">
        <f t="shared" si="16"/>
        <v>29.680989583333329</v>
      </c>
      <c r="L186" s="38">
        <f t="shared" si="17"/>
        <v>65.319010416666657</v>
      </c>
      <c r="M186" s="24">
        <f t="shared" si="14"/>
        <v>31.057268722466958</v>
      </c>
    </row>
    <row r="187" spans="1:13">
      <c r="A187" s="75"/>
      <c r="B187" s="10" t="s">
        <v>39</v>
      </c>
      <c r="C187" s="14" t="s">
        <v>14</v>
      </c>
      <c r="D187" s="15">
        <v>39655</v>
      </c>
      <c r="E187" s="14">
        <v>3</v>
      </c>
      <c r="F187" s="13">
        <v>0.84329896907216506</v>
      </c>
      <c r="G187" s="13">
        <v>0</v>
      </c>
      <c r="H187" s="13">
        <f t="shared" si="15"/>
        <v>0</v>
      </c>
      <c r="I187" s="13">
        <v>0.79</v>
      </c>
      <c r="J187" s="13">
        <v>0</v>
      </c>
      <c r="K187" s="13">
        <f t="shared" si="16"/>
        <v>0</v>
      </c>
      <c r="L187" s="38">
        <f t="shared" si="17"/>
        <v>95</v>
      </c>
      <c r="M187" s="24">
        <f t="shared" si="14"/>
        <v>0</v>
      </c>
    </row>
    <row r="188" spans="1:13">
      <c r="A188" s="75"/>
      <c r="B188" s="10" t="s">
        <v>39</v>
      </c>
      <c r="C188" s="14" t="s">
        <v>36</v>
      </c>
      <c r="D188" s="15">
        <v>39661</v>
      </c>
      <c r="E188" s="14">
        <v>4</v>
      </c>
      <c r="F188" s="13">
        <v>1.5420254699818075</v>
      </c>
      <c r="G188" s="13">
        <v>0</v>
      </c>
      <c r="H188" s="13">
        <f t="shared" si="15"/>
        <v>0</v>
      </c>
      <c r="I188" s="13">
        <v>1.49</v>
      </c>
      <c r="J188" s="13">
        <v>0</v>
      </c>
      <c r="K188" s="13">
        <f t="shared" si="16"/>
        <v>0</v>
      </c>
      <c r="L188" s="38">
        <f t="shared" si="17"/>
        <v>95.000000000000014</v>
      </c>
      <c r="M188" s="24">
        <f t="shared" si="14"/>
        <v>0</v>
      </c>
    </row>
    <row r="189" spans="1:13">
      <c r="A189" s="75"/>
      <c r="B189" s="10" t="s">
        <v>39</v>
      </c>
      <c r="C189" s="14" t="s">
        <v>37</v>
      </c>
      <c r="D189" s="15">
        <v>39669</v>
      </c>
      <c r="E189" s="14">
        <v>3</v>
      </c>
      <c r="F189" s="13">
        <v>2.6266828380836875</v>
      </c>
      <c r="G189" s="13">
        <v>0</v>
      </c>
      <c r="H189" s="13">
        <f t="shared" si="15"/>
        <v>0</v>
      </c>
      <c r="I189" s="13">
        <v>2.48</v>
      </c>
      <c r="J189" s="13">
        <v>0</v>
      </c>
      <c r="K189" s="13">
        <f t="shared" si="16"/>
        <v>0</v>
      </c>
      <c r="L189" s="38">
        <f t="shared" si="17"/>
        <v>94.999999999999986</v>
      </c>
      <c r="M189" s="24">
        <f t="shared" si="14"/>
        <v>0</v>
      </c>
    </row>
    <row r="190" spans="1:13">
      <c r="A190" s="75"/>
      <c r="B190" s="10" t="s">
        <v>39</v>
      </c>
      <c r="C190" s="14" t="s">
        <v>36</v>
      </c>
      <c r="D190" s="15">
        <v>39679</v>
      </c>
      <c r="E190" s="14">
        <v>4</v>
      </c>
      <c r="F190" s="13">
        <v>1.6067919951485752</v>
      </c>
      <c r="G190" s="13">
        <v>0</v>
      </c>
      <c r="H190" s="13">
        <f t="shared" si="15"/>
        <v>0</v>
      </c>
      <c r="I190" s="13">
        <v>1.54</v>
      </c>
      <c r="J190" s="13">
        <v>0</v>
      </c>
      <c r="K190" s="13">
        <f t="shared" si="16"/>
        <v>0</v>
      </c>
      <c r="L190" s="38">
        <f t="shared" si="17"/>
        <v>95</v>
      </c>
      <c r="M190" s="24">
        <f t="shared" si="14"/>
        <v>0</v>
      </c>
    </row>
    <row r="191" spans="1:13">
      <c r="A191" s="75"/>
      <c r="B191" s="10" t="s">
        <v>39</v>
      </c>
      <c r="C191" s="14">
        <v>1</v>
      </c>
      <c r="D191" s="15">
        <v>39696</v>
      </c>
      <c r="E191" s="14">
        <v>3</v>
      </c>
      <c r="F191" s="13">
        <v>2.416494845360825</v>
      </c>
      <c r="G191" s="13">
        <v>0</v>
      </c>
      <c r="H191" s="13">
        <f t="shared" si="15"/>
        <v>0</v>
      </c>
      <c r="I191" s="13">
        <v>2.3039999999999998</v>
      </c>
      <c r="J191" s="13">
        <v>0</v>
      </c>
      <c r="K191" s="13">
        <f t="shared" si="16"/>
        <v>0</v>
      </c>
      <c r="L191" s="38">
        <f t="shared" si="17"/>
        <v>94.999999999999986</v>
      </c>
      <c r="M191" s="24">
        <f t="shared" si="14"/>
        <v>0</v>
      </c>
    </row>
    <row r="192" spans="1:13">
      <c r="A192" s="75"/>
      <c r="B192" s="10" t="s">
        <v>39</v>
      </c>
      <c r="C192" s="14" t="s">
        <v>12</v>
      </c>
      <c r="D192" s="15">
        <v>39739</v>
      </c>
      <c r="E192" s="14">
        <v>4</v>
      </c>
      <c r="F192" s="13">
        <v>2.0502122498483928</v>
      </c>
      <c r="G192" s="13">
        <v>0</v>
      </c>
      <c r="H192" s="13">
        <f t="shared" si="15"/>
        <v>0</v>
      </c>
      <c r="I192" s="13">
        <v>1.97</v>
      </c>
      <c r="J192" s="13">
        <v>0</v>
      </c>
      <c r="K192" s="13">
        <f t="shared" si="16"/>
        <v>0</v>
      </c>
      <c r="L192" s="38">
        <f t="shared" si="17"/>
        <v>94.999999999999986</v>
      </c>
      <c r="M192" s="24">
        <f t="shared" si="14"/>
        <v>0</v>
      </c>
    </row>
    <row r="193" spans="1:13">
      <c r="A193" s="75"/>
      <c r="B193" s="10" t="s">
        <v>40</v>
      </c>
      <c r="C193" s="14">
        <v>1</v>
      </c>
      <c r="D193" s="15">
        <v>39609</v>
      </c>
      <c r="E193" s="14">
        <v>4</v>
      </c>
      <c r="F193" s="13">
        <v>2.7417569408301503</v>
      </c>
      <c r="G193" s="13">
        <v>0</v>
      </c>
      <c r="H193" s="13">
        <f t="shared" si="15"/>
        <v>0</v>
      </c>
      <c r="I193" s="13">
        <v>2.61</v>
      </c>
      <c r="J193" s="13">
        <v>0.33</v>
      </c>
      <c r="K193" s="13">
        <f t="shared" si="16"/>
        <v>12.03607785524863</v>
      </c>
      <c r="L193" s="38">
        <f t="shared" si="17"/>
        <v>82.963922144751351</v>
      </c>
      <c r="M193" s="24">
        <f t="shared" si="14"/>
        <v>12.643678160919542</v>
      </c>
    </row>
    <row r="194" spans="1:13">
      <c r="A194" s="75"/>
      <c r="B194" s="10" t="s">
        <v>40</v>
      </c>
      <c r="C194" s="14" t="s">
        <v>17</v>
      </c>
      <c r="D194" s="15">
        <v>39615</v>
      </c>
      <c r="E194" s="14">
        <v>3</v>
      </c>
      <c r="F194" s="13">
        <v>1.6038155347105083</v>
      </c>
      <c r="G194" s="13">
        <v>0</v>
      </c>
      <c r="H194" s="13">
        <f t="shared" si="15"/>
        <v>0</v>
      </c>
      <c r="I194" s="13">
        <v>1.52</v>
      </c>
      <c r="J194" s="13">
        <f>AVERAGE(0.72,0)</f>
        <v>0.36</v>
      </c>
      <c r="K194" s="13">
        <f t="shared" si="16"/>
        <v>22.446471692580324</v>
      </c>
      <c r="L194" s="38">
        <f t="shared" si="17"/>
        <v>72.553528307419668</v>
      </c>
      <c r="M194" s="24">
        <f t="shared" si="14"/>
        <v>23.684210526315788</v>
      </c>
    </row>
    <row r="195" spans="1:13">
      <c r="A195" s="75"/>
      <c r="B195" s="10" t="s">
        <v>40</v>
      </c>
      <c r="C195" s="14" t="s">
        <v>17</v>
      </c>
      <c r="D195" s="15">
        <v>39625</v>
      </c>
      <c r="E195" s="14">
        <v>4</v>
      </c>
      <c r="F195" s="13">
        <v>1.9214795472039108</v>
      </c>
      <c r="G195" s="13">
        <v>0</v>
      </c>
      <c r="H195" s="13">
        <f t="shared" si="15"/>
        <v>0</v>
      </c>
      <c r="I195" s="13">
        <v>1.82</v>
      </c>
      <c r="J195" s="13">
        <f>AVERAGE(0,0.32)</f>
        <v>0.16</v>
      </c>
      <c r="K195" s="13">
        <f t="shared" si="16"/>
        <v>8.3269166321769088</v>
      </c>
      <c r="L195" s="38">
        <f t="shared" si="17"/>
        <v>86.673083367823097</v>
      </c>
      <c r="M195" s="24">
        <f t="shared" si="14"/>
        <v>8.7912087912087902</v>
      </c>
    </row>
    <row r="196" spans="1:13">
      <c r="A196" s="75"/>
      <c r="B196" s="10" t="s">
        <v>40</v>
      </c>
      <c r="C196" s="14" t="s">
        <v>37</v>
      </c>
      <c r="D196" s="15">
        <v>39630</v>
      </c>
      <c r="E196" s="14">
        <v>4</v>
      </c>
      <c r="F196" s="13">
        <v>2.1130056513943862</v>
      </c>
      <c r="G196" s="13">
        <v>0</v>
      </c>
      <c r="H196" s="13">
        <f t="shared" si="15"/>
        <v>0</v>
      </c>
      <c r="I196" s="13">
        <v>2.0099999999999998</v>
      </c>
      <c r="J196" s="13">
        <f>AVERAGE(1.08,0.38)</f>
        <v>0.73</v>
      </c>
      <c r="K196" s="13">
        <f t="shared" si="16"/>
        <v>34.547943566467424</v>
      </c>
      <c r="L196" s="38">
        <f t="shared" si="17"/>
        <v>60.452056433532569</v>
      </c>
      <c r="M196" s="24">
        <f t="shared" ref="M196:M222" si="18">J196/I196*100</f>
        <v>36.318407960199004</v>
      </c>
    </row>
    <row r="197" spans="1:13">
      <c r="A197" s="75"/>
      <c r="B197" s="10" t="s">
        <v>40</v>
      </c>
      <c r="C197" s="14">
        <v>1</v>
      </c>
      <c r="D197" s="15">
        <v>39636</v>
      </c>
      <c r="E197" s="14">
        <v>3</v>
      </c>
      <c r="F197" s="13">
        <v>1.4617591726198844</v>
      </c>
      <c r="G197" s="13">
        <v>0</v>
      </c>
      <c r="H197" s="13">
        <f t="shared" si="15"/>
        <v>0</v>
      </c>
      <c r="I197" s="13">
        <v>1.39</v>
      </c>
      <c r="J197" s="13">
        <v>0.89</v>
      </c>
      <c r="K197" s="13">
        <f t="shared" si="16"/>
        <v>60.885542343125451</v>
      </c>
      <c r="L197" s="38">
        <f t="shared" si="17"/>
        <v>34.114457656874542</v>
      </c>
      <c r="M197" s="24">
        <f t="shared" si="18"/>
        <v>64.02877697841727</v>
      </c>
    </row>
    <row r="198" spans="1:13">
      <c r="A198" s="75"/>
      <c r="B198" s="10" t="s">
        <v>40</v>
      </c>
      <c r="C198" s="14">
        <v>2</v>
      </c>
      <c r="D198" s="15">
        <v>39641</v>
      </c>
      <c r="E198" s="14">
        <v>3</v>
      </c>
      <c r="F198" s="13">
        <v>2.4157500000000001</v>
      </c>
      <c r="G198" s="13">
        <v>0</v>
      </c>
      <c r="H198" s="13">
        <f t="shared" si="15"/>
        <v>0</v>
      </c>
      <c r="I198" s="13">
        <v>2.29</v>
      </c>
      <c r="J198" s="13">
        <v>0.63</v>
      </c>
      <c r="K198" s="13">
        <f t="shared" si="16"/>
        <v>26.078857497671528</v>
      </c>
      <c r="L198" s="38">
        <f t="shared" si="17"/>
        <v>68.921142502328465</v>
      </c>
      <c r="M198" s="24">
        <f t="shared" si="18"/>
        <v>27.510917030567683</v>
      </c>
    </row>
    <row r="199" spans="1:13">
      <c r="A199" s="75"/>
      <c r="B199" s="10" t="s">
        <v>40</v>
      </c>
      <c r="C199" s="14">
        <v>1</v>
      </c>
      <c r="D199" s="15">
        <v>39646</v>
      </c>
      <c r="E199" s="14">
        <v>3</v>
      </c>
      <c r="F199" s="13">
        <v>2.448</v>
      </c>
      <c r="G199" s="13">
        <v>0</v>
      </c>
      <c r="H199" s="13">
        <f t="shared" si="15"/>
        <v>0</v>
      </c>
      <c r="I199" s="13">
        <v>2.33</v>
      </c>
      <c r="J199" s="13">
        <v>0.31</v>
      </c>
      <c r="K199" s="13">
        <f t="shared" si="16"/>
        <v>12.663398692810457</v>
      </c>
      <c r="L199" s="38">
        <f t="shared" si="17"/>
        <v>82.33660130718954</v>
      </c>
      <c r="M199" s="24">
        <f t="shared" si="18"/>
        <v>13.304721030042918</v>
      </c>
    </row>
    <row r="200" spans="1:13">
      <c r="A200" s="75"/>
      <c r="B200" s="10" t="s">
        <v>40</v>
      </c>
      <c r="C200" s="14" t="s">
        <v>17</v>
      </c>
      <c r="D200" s="15">
        <v>39655</v>
      </c>
      <c r="E200" s="14">
        <v>3</v>
      </c>
      <c r="F200" s="13">
        <v>0.86912500000000004</v>
      </c>
      <c r="G200" s="13">
        <v>0</v>
      </c>
      <c r="H200" s="13">
        <f t="shared" si="15"/>
        <v>0</v>
      </c>
      <c r="I200" s="13">
        <v>0.82</v>
      </c>
      <c r="J200" s="13">
        <v>0</v>
      </c>
      <c r="K200" s="13">
        <f t="shared" si="16"/>
        <v>0</v>
      </c>
      <c r="L200" s="38">
        <f t="shared" si="17"/>
        <v>94.999999999999986</v>
      </c>
      <c r="M200" s="24">
        <f t="shared" si="18"/>
        <v>0</v>
      </c>
    </row>
    <row r="201" spans="1:13">
      <c r="A201" s="75"/>
      <c r="B201" s="10" t="s">
        <v>40</v>
      </c>
      <c r="C201" s="14" t="s">
        <v>37</v>
      </c>
      <c r="D201" s="15">
        <v>39661</v>
      </c>
      <c r="E201" s="14">
        <v>4</v>
      </c>
      <c r="F201" s="13">
        <v>1.5892500000000003</v>
      </c>
      <c r="G201" s="13">
        <v>0</v>
      </c>
      <c r="H201" s="13">
        <f t="shared" si="15"/>
        <v>0</v>
      </c>
      <c r="I201" s="13">
        <v>1.51</v>
      </c>
      <c r="J201" s="13">
        <v>0</v>
      </c>
      <c r="K201" s="13">
        <f t="shared" si="16"/>
        <v>0</v>
      </c>
      <c r="L201" s="38">
        <f t="shared" si="17"/>
        <v>95</v>
      </c>
      <c r="M201" s="24">
        <f t="shared" si="18"/>
        <v>0</v>
      </c>
    </row>
    <row r="202" spans="1:13">
      <c r="A202" s="75"/>
      <c r="B202" s="10" t="s">
        <v>40</v>
      </c>
      <c r="C202" s="14" t="s">
        <v>17</v>
      </c>
      <c r="D202" s="15">
        <v>39675</v>
      </c>
      <c r="E202" s="14">
        <v>4</v>
      </c>
      <c r="F202" s="13">
        <v>2.4285000000000001</v>
      </c>
      <c r="G202" s="13">
        <v>0</v>
      </c>
      <c r="H202" s="13">
        <f t="shared" si="15"/>
        <v>0</v>
      </c>
      <c r="I202" s="13">
        <v>2.31</v>
      </c>
      <c r="J202" s="13">
        <f>AVERAGE(0,0.07)</f>
        <v>3.5000000000000003E-2</v>
      </c>
      <c r="K202" s="13">
        <f t="shared" si="16"/>
        <v>1.4412188593782171</v>
      </c>
      <c r="L202" s="38">
        <f t="shared" si="17"/>
        <v>93.55878114062179</v>
      </c>
      <c r="M202" s="24">
        <f t="shared" si="18"/>
        <v>1.5151515151515151</v>
      </c>
    </row>
    <row r="203" spans="1:13">
      <c r="A203" s="75"/>
      <c r="B203" s="10" t="s">
        <v>40</v>
      </c>
      <c r="C203" s="14" t="s">
        <v>37</v>
      </c>
      <c r="D203" s="15">
        <v>39679</v>
      </c>
      <c r="E203" s="14">
        <v>4</v>
      </c>
      <c r="F203" s="13">
        <v>1.6560000000000001</v>
      </c>
      <c r="G203" s="13">
        <v>0</v>
      </c>
      <c r="H203" s="13">
        <f t="shared" si="15"/>
        <v>0</v>
      </c>
      <c r="I203" s="13">
        <v>1.57</v>
      </c>
      <c r="J203" s="13">
        <f>AVERAGE(0.15,0.78)</f>
        <v>0.46500000000000002</v>
      </c>
      <c r="K203" s="13">
        <f t="shared" si="16"/>
        <v>28.079710144927535</v>
      </c>
      <c r="L203" s="38">
        <f t="shared" si="17"/>
        <v>66.920289855072468</v>
      </c>
      <c r="M203" s="24">
        <f t="shared" si="18"/>
        <v>29.617834394904456</v>
      </c>
    </row>
    <row r="204" spans="1:13">
      <c r="A204" s="75"/>
      <c r="B204" s="10" t="s">
        <v>41</v>
      </c>
      <c r="C204" s="14" t="s">
        <v>13</v>
      </c>
      <c r="D204" s="15">
        <v>39620</v>
      </c>
      <c r="E204" s="14">
        <v>3</v>
      </c>
      <c r="F204" s="13">
        <v>2.4243486280839295</v>
      </c>
      <c r="G204" s="13">
        <v>0</v>
      </c>
      <c r="H204" s="13">
        <f t="shared" si="15"/>
        <v>0</v>
      </c>
      <c r="I204" s="13">
        <v>2.2999999999999998</v>
      </c>
      <c r="J204" s="13">
        <v>0</v>
      </c>
      <c r="K204" s="13">
        <f t="shared" si="16"/>
        <v>0</v>
      </c>
      <c r="L204" s="38">
        <f t="shared" si="17"/>
        <v>95</v>
      </c>
      <c r="M204" s="24">
        <f t="shared" si="18"/>
        <v>0</v>
      </c>
    </row>
    <row r="205" spans="1:13">
      <c r="A205" s="75"/>
      <c r="B205" s="10" t="s">
        <v>41</v>
      </c>
      <c r="C205" s="14">
        <v>4</v>
      </c>
      <c r="D205" s="15">
        <v>39626</v>
      </c>
      <c r="E205" s="14">
        <v>1</v>
      </c>
      <c r="F205" s="13">
        <v>2.2106930693069304</v>
      </c>
      <c r="G205" s="13">
        <v>0</v>
      </c>
      <c r="H205" s="13">
        <f t="shared" si="15"/>
        <v>0</v>
      </c>
      <c r="I205" s="13">
        <v>2.1</v>
      </c>
      <c r="J205" s="13">
        <v>0</v>
      </c>
      <c r="K205" s="13">
        <f t="shared" si="16"/>
        <v>0</v>
      </c>
      <c r="L205" s="38">
        <f t="shared" si="17"/>
        <v>95</v>
      </c>
      <c r="M205" s="24">
        <f t="shared" si="18"/>
        <v>0</v>
      </c>
    </row>
    <row r="206" spans="1:13">
      <c r="A206" s="75"/>
      <c r="B206" s="10" t="s">
        <v>41</v>
      </c>
      <c r="C206" s="14" t="s">
        <v>14</v>
      </c>
      <c r="D206" s="15">
        <v>39631</v>
      </c>
      <c r="E206" s="14">
        <v>3</v>
      </c>
      <c r="F206" s="13">
        <v>2.4485987696514009</v>
      </c>
      <c r="G206" s="13">
        <v>0</v>
      </c>
      <c r="H206" s="13">
        <f t="shared" si="15"/>
        <v>0</v>
      </c>
      <c r="I206" s="13">
        <v>2.33</v>
      </c>
      <c r="J206" s="13">
        <v>0</v>
      </c>
      <c r="K206" s="13">
        <f t="shared" si="16"/>
        <v>0</v>
      </c>
      <c r="L206" s="38">
        <f t="shared" si="17"/>
        <v>94.999999999999986</v>
      </c>
      <c r="M206" s="24">
        <f t="shared" si="18"/>
        <v>0</v>
      </c>
    </row>
    <row r="207" spans="1:13">
      <c r="A207" s="75"/>
      <c r="B207" s="10" t="s">
        <v>41</v>
      </c>
      <c r="C207" s="14" t="s">
        <v>14</v>
      </c>
      <c r="D207" s="15">
        <v>39682</v>
      </c>
      <c r="E207" s="14">
        <v>3</v>
      </c>
      <c r="F207" s="13">
        <v>2.2240601503759398</v>
      </c>
      <c r="G207" s="13">
        <v>0</v>
      </c>
      <c r="H207" s="13">
        <f t="shared" si="15"/>
        <v>0</v>
      </c>
      <c r="I207" s="13">
        <v>2.11</v>
      </c>
      <c r="J207" s="13">
        <v>0</v>
      </c>
      <c r="K207" s="13">
        <f t="shared" si="16"/>
        <v>0</v>
      </c>
      <c r="L207" s="38">
        <f t="shared" si="17"/>
        <v>94.999999999999986</v>
      </c>
      <c r="M207" s="24">
        <f t="shared" si="18"/>
        <v>0</v>
      </c>
    </row>
    <row r="208" spans="1:13">
      <c r="A208" s="75"/>
      <c r="B208" s="10" t="s">
        <v>41</v>
      </c>
      <c r="C208" s="14" t="s">
        <v>14</v>
      </c>
      <c r="D208" s="15">
        <v>39687</v>
      </c>
      <c r="E208" s="14">
        <v>3</v>
      </c>
      <c r="F208" s="13">
        <v>2.2501025290498973</v>
      </c>
      <c r="G208" s="13">
        <v>0</v>
      </c>
      <c r="H208" s="13">
        <f t="shared" si="15"/>
        <v>0</v>
      </c>
      <c r="I208" s="13">
        <v>2.14</v>
      </c>
      <c r="J208" s="13">
        <v>0</v>
      </c>
      <c r="K208" s="13">
        <f t="shared" si="16"/>
        <v>0</v>
      </c>
      <c r="L208" s="38">
        <f t="shared" si="17"/>
        <v>95</v>
      </c>
      <c r="M208" s="24">
        <f t="shared" si="18"/>
        <v>0</v>
      </c>
    </row>
    <row r="209" spans="1:13">
      <c r="A209" s="75"/>
      <c r="B209" s="10" t="s">
        <v>42</v>
      </c>
      <c r="C209" s="14" t="s">
        <v>14</v>
      </c>
      <c r="D209" s="15">
        <v>39626</v>
      </c>
      <c r="E209" s="14">
        <v>3</v>
      </c>
      <c r="F209" s="13">
        <v>2.1927326055075773</v>
      </c>
      <c r="G209" s="13">
        <v>0</v>
      </c>
      <c r="H209" s="13">
        <f t="shared" si="15"/>
        <v>0</v>
      </c>
      <c r="I209" s="13">
        <v>2.08</v>
      </c>
      <c r="J209" s="13">
        <v>0</v>
      </c>
      <c r="K209" s="13">
        <f t="shared" si="16"/>
        <v>0</v>
      </c>
      <c r="L209" s="38">
        <f t="shared" si="17"/>
        <v>94.999999999999986</v>
      </c>
      <c r="M209" s="24">
        <f t="shared" si="18"/>
        <v>0</v>
      </c>
    </row>
    <row r="210" spans="1:13">
      <c r="A210" s="75"/>
      <c r="B210" s="10" t="s">
        <v>42</v>
      </c>
      <c r="C210" s="14">
        <v>4</v>
      </c>
      <c r="D210" s="15">
        <v>39633</v>
      </c>
      <c r="E210" s="14">
        <v>1</v>
      </c>
      <c r="F210" s="13">
        <v>2.3454545454545452</v>
      </c>
      <c r="G210" s="13">
        <v>0</v>
      </c>
      <c r="H210" s="13">
        <f t="shared" si="15"/>
        <v>0</v>
      </c>
      <c r="I210" s="13">
        <v>2.23</v>
      </c>
      <c r="J210" s="13">
        <v>1.33</v>
      </c>
      <c r="K210" s="13">
        <f t="shared" si="16"/>
        <v>56.70542635658915</v>
      </c>
      <c r="L210" s="38">
        <f t="shared" si="17"/>
        <v>38.29457364341085</v>
      </c>
      <c r="M210" s="24">
        <f t="shared" si="18"/>
        <v>59.641255605381168</v>
      </c>
    </row>
    <row r="211" spans="1:13">
      <c r="A211" s="75"/>
      <c r="B211" s="10" t="s">
        <v>42</v>
      </c>
      <c r="C211" s="14" t="s">
        <v>13</v>
      </c>
      <c r="D211" s="15">
        <v>39636</v>
      </c>
      <c r="E211" s="14">
        <v>3</v>
      </c>
      <c r="F211" s="13">
        <v>1.9808477237048665</v>
      </c>
      <c r="G211" s="13">
        <v>0</v>
      </c>
      <c r="H211" s="13">
        <f t="shared" si="15"/>
        <v>0</v>
      </c>
      <c r="I211" s="13">
        <v>1.88</v>
      </c>
      <c r="J211" s="13">
        <f>AVERAGE(0.77,0.36,0)</f>
        <v>0.37666666666666665</v>
      </c>
      <c r="K211" s="13">
        <f t="shared" si="16"/>
        <v>19.015427695884185</v>
      </c>
      <c r="L211" s="38">
        <f t="shared" si="17"/>
        <v>75.984572304115801</v>
      </c>
      <c r="M211" s="24">
        <f t="shared" si="18"/>
        <v>20.035460992907801</v>
      </c>
    </row>
    <row r="212" spans="1:13">
      <c r="A212" s="75"/>
      <c r="B212" s="10" t="s">
        <v>42</v>
      </c>
      <c r="C212" s="14" t="s">
        <v>12</v>
      </c>
      <c r="D212" s="15">
        <v>39641</v>
      </c>
      <c r="E212" s="14">
        <v>3</v>
      </c>
      <c r="F212" s="13">
        <v>1.8544884359074874</v>
      </c>
      <c r="G212" s="13">
        <v>0</v>
      </c>
      <c r="H212" s="13">
        <f t="shared" si="15"/>
        <v>0</v>
      </c>
      <c r="I212" s="13">
        <v>1.76</v>
      </c>
      <c r="J212" s="13">
        <f>AVERAGE(0,0.34,0.38)</f>
        <v>0.24</v>
      </c>
      <c r="K212" s="13">
        <f t="shared" si="16"/>
        <v>12.941574363743975</v>
      </c>
      <c r="L212" s="38">
        <f t="shared" si="17"/>
        <v>82.058425636256018</v>
      </c>
      <c r="M212" s="24">
        <f t="shared" si="18"/>
        <v>13.636363636363635</v>
      </c>
    </row>
    <row r="213" spans="1:13">
      <c r="A213" s="75"/>
      <c r="B213" s="10" t="s">
        <v>42</v>
      </c>
      <c r="C213" s="14" t="s">
        <v>14</v>
      </c>
      <c r="D213" s="15">
        <v>39655</v>
      </c>
      <c r="E213" s="14">
        <v>3</v>
      </c>
      <c r="F213" s="13">
        <v>2.17298354244745</v>
      </c>
      <c r="G213" s="13">
        <v>0</v>
      </c>
      <c r="H213" s="13">
        <f t="shared" si="15"/>
        <v>0</v>
      </c>
      <c r="I213" s="13">
        <v>2.06</v>
      </c>
      <c r="J213" s="13">
        <v>0</v>
      </c>
      <c r="K213" s="13">
        <f t="shared" si="16"/>
        <v>0</v>
      </c>
      <c r="L213" s="38">
        <f t="shared" si="17"/>
        <v>95</v>
      </c>
      <c r="M213" s="24">
        <f t="shared" si="18"/>
        <v>0</v>
      </c>
    </row>
    <row r="214" spans="1:13">
      <c r="A214" s="75"/>
      <c r="B214" s="10" t="s">
        <v>42</v>
      </c>
      <c r="C214" s="14" t="s">
        <v>14</v>
      </c>
      <c r="D214" s="15">
        <v>39662</v>
      </c>
      <c r="E214" s="14">
        <v>3</v>
      </c>
      <c r="F214" s="13">
        <v>1.8120606925171834</v>
      </c>
      <c r="G214" s="13">
        <v>0</v>
      </c>
      <c r="H214" s="13">
        <f t="shared" si="15"/>
        <v>0</v>
      </c>
      <c r="I214" s="13">
        <v>1.72</v>
      </c>
      <c r="J214" s="13">
        <v>0</v>
      </c>
      <c r="K214" s="13">
        <f t="shared" si="16"/>
        <v>0</v>
      </c>
      <c r="L214" s="38">
        <f t="shared" si="17"/>
        <v>95</v>
      </c>
      <c r="M214" s="24">
        <f t="shared" si="18"/>
        <v>0</v>
      </c>
    </row>
    <row r="215" spans="1:13">
      <c r="A215" s="75"/>
      <c r="B215" s="10" t="s">
        <v>42</v>
      </c>
      <c r="C215" s="14" t="s">
        <v>12</v>
      </c>
      <c r="D215" s="15">
        <v>39677</v>
      </c>
      <c r="E215" s="14">
        <v>3</v>
      </c>
      <c r="F215" s="13">
        <v>2.2800788954635105</v>
      </c>
      <c r="G215" s="13">
        <v>0</v>
      </c>
      <c r="H215" s="13">
        <f t="shared" si="15"/>
        <v>0</v>
      </c>
      <c r="I215" s="13">
        <v>2.17</v>
      </c>
      <c r="J215" s="13">
        <f>AVERAGE(0.11,0.15,0.23)</f>
        <v>0.16333333333333333</v>
      </c>
      <c r="K215" s="13">
        <f t="shared" si="16"/>
        <v>7.163494809688582</v>
      </c>
      <c r="L215" s="38">
        <f t="shared" si="17"/>
        <v>87.836505190311414</v>
      </c>
      <c r="M215" s="24">
        <f t="shared" si="18"/>
        <v>7.5268817204301079</v>
      </c>
    </row>
    <row r="216" spans="1:13">
      <c r="A216" s="75"/>
      <c r="B216" s="10" t="s">
        <v>43</v>
      </c>
      <c r="C216" s="14">
        <v>1</v>
      </c>
      <c r="D216" s="15">
        <v>39720</v>
      </c>
      <c r="E216" s="14">
        <v>2</v>
      </c>
      <c r="F216" s="13">
        <v>1.5215741391426563</v>
      </c>
      <c r="G216" s="13">
        <v>0</v>
      </c>
      <c r="H216" s="13">
        <f t="shared" si="15"/>
        <v>0</v>
      </c>
      <c r="I216" s="13">
        <v>1.44</v>
      </c>
      <c r="J216" s="13">
        <v>0</v>
      </c>
      <c r="K216" s="13">
        <f t="shared" si="16"/>
        <v>0</v>
      </c>
      <c r="L216" s="38">
        <f t="shared" si="17"/>
        <v>95</v>
      </c>
      <c r="M216" s="24">
        <f t="shared" si="18"/>
        <v>0</v>
      </c>
    </row>
    <row r="217" spans="1:13">
      <c r="A217" s="75"/>
      <c r="B217" s="10" t="s">
        <v>43</v>
      </c>
      <c r="C217" s="14">
        <v>1</v>
      </c>
      <c r="D217" s="15">
        <v>39741</v>
      </c>
      <c r="E217" s="14">
        <v>2</v>
      </c>
      <c r="F217" s="13">
        <v>0.97203092059030216</v>
      </c>
      <c r="G217" s="13">
        <v>0</v>
      </c>
      <c r="H217" s="13">
        <f t="shared" si="15"/>
        <v>0</v>
      </c>
      <c r="I217" s="13">
        <v>0.92400000000000004</v>
      </c>
      <c r="J217" s="13">
        <v>0</v>
      </c>
      <c r="K217" s="13">
        <f t="shared" si="16"/>
        <v>0</v>
      </c>
      <c r="L217" s="38">
        <f t="shared" si="17"/>
        <v>95</v>
      </c>
      <c r="M217" s="24">
        <f t="shared" si="18"/>
        <v>0</v>
      </c>
    </row>
    <row r="218" spans="1:13">
      <c r="A218" s="75"/>
      <c r="B218" s="10" t="s">
        <v>48</v>
      </c>
      <c r="C218" s="14">
        <v>1</v>
      </c>
      <c r="D218" s="15">
        <v>39615</v>
      </c>
      <c r="E218" s="14">
        <v>5</v>
      </c>
      <c r="F218" s="13">
        <v>1.2069127123608669</v>
      </c>
      <c r="G218" s="13">
        <v>0</v>
      </c>
      <c r="H218" s="13">
        <f t="shared" si="15"/>
        <v>0</v>
      </c>
      <c r="I218" s="13">
        <v>1.1499999999999999</v>
      </c>
      <c r="J218" s="13">
        <v>0</v>
      </c>
      <c r="K218" s="13">
        <f t="shared" si="16"/>
        <v>0</v>
      </c>
      <c r="L218" s="38">
        <f t="shared" si="17"/>
        <v>95</v>
      </c>
      <c r="M218" s="24">
        <f t="shared" si="18"/>
        <v>0</v>
      </c>
    </row>
    <row r="219" spans="1:13">
      <c r="A219" s="75"/>
      <c r="B219" s="10" t="s">
        <v>48</v>
      </c>
      <c r="C219" s="14">
        <v>1</v>
      </c>
      <c r="D219" s="15">
        <v>39621</v>
      </c>
      <c r="E219" s="14">
        <v>12</v>
      </c>
      <c r="F219" s="13">
        <v>2.6722905682483891</v>
      </c>
      <c r="G219" s="13">
        <v>0</v>
      </c>
      <c r="H219" s="13">
        <f t="shared" si="15"/>
        <v>0</v>
      </c>
      <c r="I219" s="13">
        <v>2.5299999999999998</v>
      </c>
      <c r="J219" s="13">
        <v>0</v>
      </c>
      <c r="K219" s="13">
        <f t="shared" si="16"/>
        <v>0</v>
      </c>
      <c r="L219" s="38">
        <f t="shared" si="17"/>
        <v>94.999999999999986</v>
      </c>
      <c r="M219" s="24">
        <f t="shared" si="18"/>
        <v>0</v>
      </c>
    </row>
    <row r="220" spans="1:13">
      <c r="A220" s="75"/>
      <c r="B220" s="10" t="s">
        <v>48</v>
      </c>
      <c r="C220" s="14">
        <v>1</v>
      </c>
      <c r="D220" s="15">
        <v>39636</v>
      </c>
      <c r="E220" s="14">
        <v>5</v>
      </c>
      <c r="F220" s="13">
        <v>1.7470415934387813</v>
      </c>
      <c r="G220" s="13">
        <v>0</v>
      </c>
      <c r="H220" s="13">
        <f t="shared" si="15"/>
        <v>0</v>
      </c>
      <c r="I220" s="13">
        <v>1.66</v>
      </c>
      <c r="J220" s="13">
        <v>0</v>
      </c>
      <c r="K220" s="13">
        <f t="shared" si="16"/>
        <v>0</v>
      </c>
      <c r="L220" s="38">
        <f t="shared" si="17"/>
        <v>94.999999999999986</v>
      </c>
      <c r="M220" s="24">
        <f t="shared" si="18"/>
        <v>0</v>
      </c>
    </row>
    <row r="221" spans="1:13">
      <c r="A221" s="75"/>
      <c r="B221" s="10" t="s">
        <v>48</v>
      </c>
      <c r="C221" s="14">
        <v>1</v>
      </c>
      <c r="D221" s="15">
        <v>39642</v>
      </c>
      <c r="E221" s="14">
        <v>26</v>
      </c>
      <c r="F221" s="13">
        <v>9.0397188049209127</v>
      </c>
      <c r="G221" s="13">
        <v>0</v>
      </c>
      <c r="H221" s="13">
        <f t="shared" si="15"/>
        <v>0</v>
      </c>
      <c r="I221" s="13">
        <v>8.59</v>
      </c>
      <c r="J221" s="13">
        <v>1.51</v>
      </c>
      <c r="K221" s="13">
        <f t="shared" si="16"/>
        <v>16.704059413640255</v>
      </c>
      <c r="L221" s="38">
        <f t="shared" si="17"/>
        <v>78.295940586359734</v>
      </c>
      <c r="M221" s="24">
        <f t="shared" si="18"/>
        <v>17.578579743888241</v>
      </c>
    </row>
    <row r="222" spans="1:13" ht="15.75" thickBot="1">
      <c r="A222" s="76"/>
      <c r="B222" s="10" t="s">
        <v>48</v>
      </c>
      <c r="C222" s="14">
        <v>1</v>
      </c>
      <c r="D222" s="15">
        <v>39683</v>
      </c>
      <c r="E222" s="14">
        <v>7</v>
      </c>
      <c r="F222" s="13">
        <v>2.3620386643233742</v>
      </c>
      <c r="G222" s="13">
        <v>0</v>
      </c>
      <c r="H222" s="13">
        <f t="shared" si="15"/>
        <v>0</v>
      </c>
      <c r="I222" s="13">
        <v>2.2400000000000002</v>
      </c>
      <c r="J222" s="13">
        <v>0</v>
      </c>
      <c r="K222" s="13">
        <f t="shared" si="16"/>
        <v>0</v>
      </c>
      <c r="L222" s="38">
        <f t="shared" si="17"/>
        <v>94.999999999999986</v>
      </c>
      <c r="M222" s="25">
        <f t="shared" si="18"/>
        <v>0</v>
      </c>
    </row>
    <row r="223" spans="1:13" ht="18.75" thickBot="1">
      <c r="B223" s="59"/>
      <c r="C223" s="59"/>
      <c r="D223" s="59"/>
      <c r="E223" s="35" t="s">
        <v>58</v>
      </c>
      <c r="F223" s="35" t="s">
        <v>59</v>
      </c>
      <c r="G223" s="35" t="s">
        <v>60</v>
      </c>
      <c r="H223" s="35" t="s">
        <v>61</v>
      </c>
      <c r="I223" s="35" t="s">
        <v>62</v>
      </c>
      <c r="J223" s="35" t="s">
        <v>63</v>
      </c>
      <c r="K223" s="35" t="s">
        <v>64</v>
      </c>
      <c r="L223" s="35" t="s">
        <v>65</v>
      </c>
      <c r="M223" s="36" t="s">
        <v>66</v>
      </c>
    </row>
    <row r="224" spans="1:13">
      <c r="A224" s="45" t="s">
        <v>71</v>
      </c>
      <c r="B224" s="44"/>
      <c r="C224" s="44"/>
      <c r="D224" s="44"/>
      <c r="E224" s="46">
        <f>AVERAGE(E3:E21,E23:E47,E49:E93,E95:E222)</f>
        <v>4.0092165898617509</v>
      </c>
      <c r="F224" s="46">
        <f t="shared" ref="F224:M224" si="19">AVERAGE(F3:F21,F23:F47,F49:F93,F95:F222)</f>
        <v>2.304536721181476</v>
      </c>
      <c r="G224" s="46">
        <f t="shared" si="19"/>
        <v>0</v>
      </c>
      <c r="H224" s="46">
        <f t="shared" si="19"/>
        <v>0</v>
      </c>
      <c r="I224" s="46">
        <f t="shared" si="19"/>
        <v>2.184706413136583</v>
      </c>
      <c r="J224" s="46">
        <f t="shared" si="19"/>
        <v>0.21827910906298001</v>
      </c>
      <c r="K224" s="46">
        <f t="shared" si="19"/>
        <v>7.5170610127497852</v>
      </c>
      <c r="L224" s="46">
        <f t="shared" si="19"/>
        <v>87.482938987250208</v>
      </c>
      <c r="M224" s="46">
        <f t="shared" si="19"/>
        <v>7.905628811751205</v>
      </c>
    </row>
    <row r="225" spans="1:13">
      <c r="A225" s="37"/>
      <c r="B225" s="10"/>
      <c r="C225" s="1"/>
      <c r="M225" s="39"/>
    </row>
    <row r="226" spans="1:13">
      <c r="A226" s="37"/>
      <c r="B226" s="10"/>
      <c r="E226" s="3"/>
      <c r="F226" s="3"/>
      <c r="M226" s="39"/>
    </row>
    <row r="227" spans="1:13">
      <c r="A227" s="37"/>
      <c r="B227" s="10"/>
      <c r="E227" s="3"/>
      <c r="F227" s="3"/>
      <c r="M227" s="39"/>
    </row>
    <row r="228" spans="1:13">
      <c r="A228" s="37"/>
      <c r="B228" s="10"/>
      <c r="C228" s="10"/>
      <c r="D228" s="11"/>
      <c r="E228" s="10"/>
      <c r="F228" s="12"/>
      <c r="G228" s="12"/>
      <c r="H228" s="12"/>
      <c r="I228" s="12"/>
      <c r="J228" s="12"/>
      <c r="K228" s="12"/>
      <c r="L228" s="38"/>
      <c r="M228" s="39"/>
    </row>
    <row r="229" spans="1:13">
      <c r="A229" s="37"/>
      <c r="B229" s="10"/>
      <c r="C229" s="10"/>
      <c r="D229" s="11"/>
      <c r="E229" s="10"/>
      <c r="F229" s="12"/>
      <c r="G229" s="12"/>
      <c r="H229" s="12"/>
      <c r="I229" s="12"/>
      <c r="J229" s="12"/>
      <c r="K229" s="12"/>
      <c r="L229" s="38"/>
      <c r="M229" s="39"/>
    </row>
    <row r="230" spans="1:13">
      <c r="A230" s="37"/>
      <c r="B230" s="10"/>
      <c r="C230" s="10"/>
      <c r="D230" s="11"/>
      <c r="E230" s="10"/>
      <c r="F230" s="12"/>
      <c r="G230" s="12"/>
      <c r="H230" s="12"/>
      <c r="I230" s="12"/>
      <c r="J230" s="12"/>
      <c r="K230" s="12"/>
      <c r="L230" s="38"/>
      <c r="M230" s="39"/>
    </row>
    <row r="231" spans="1:13">
      <c r="A231" s="37"/>
      <c r="B231" s="10"/>
      <c r="C231" s="10"/>
      <c r="D231" s="11"/>
      <c r="E231" s="10"/>
      <c r="F231" s="12"/>
      <c r="G231" s="12"/>
      <c r="H231" s="12"/>
      <c r="I231" s="12"/>
      <c r="J231" s="12"/>
      <c r="K231" s="12"/>
      <c r="L231" s="12"/>
      <c r="M231" s="39"/>
    </row>
    <row r="232" spans="1:13">
      <c r="A232" s="37"/>
      <c r="B232" s="10"/>
      <c r="C232" s="10"/>
      <c r="D232" s="11"/>
      <c r="E232" s="10"/>
      <c r="F232" s="12"/>
      <c r="G232" s="12"/>
      <c r="H232" s="12"/>
      <c r="I232" s="12"/>
      <c r="J232" s="12"/>
      <c r="K232" s="12"/>
      <c r="L232" s="38"/>
      <c r="M232" s="39"/>
    </row>
    <row r="233" spans="1:13">
      <c r="A233" s="37"/>
      <c r="B233" s="10"/>
      <c r="C233" s="10"/>
      <c r="D233" s="11"/>
      <c r="E233" s="10"/>
      <c r="F233" s="12"/>
      <c r="G233" s="12"/>
      <c r="H233" s="12"/>
      <c r="I233" s="12"/>
      <c r="J233" s="12"/>
      <c r="K233" s="12"/>
      <c r="L233" s="38"/>
      <c r="M233" s="39"/>
    </row>
    <row r="234" spans="1:13">
      <c r="A234" s="37"/>
      <c r="B234" s="10"/>
      <c r="C234" s="10"/>
      <c r="D234" s="11"/>
      <c r="E234" s="10"/>
      <c r="F234" s="12"/>
      <c r="G234" s="12"/>
      <c r="H234" s="12"/>
      <c r="I234" s="12"/>
      <c r="J234" s="12"/>
      <c r="K234" s="12"/>
      <c r="L234" s="38"/>
      <c r="M234" s="39"/>
    </row>
    <row r="235" spans="1:13">
      <c r="A235" s="37"/>
      <c r="B235" s="10"/>
      <c r="C235" s="10"/>
      <c r="D235" s="11"/>
      <c r="E235" s="10"/>
      <c r="F235" s="12"/>
      <c r="G235" s="12"/>
      <c r="H235" s="12"/>
      <c r="I235" s="12"/>
      <c r="J235" s="12"/>
      <c r="K235" s="12"/>
      <c r="L235" s="38"/>
      <c r="M235" s="40"/>
    </row>
    <row r="236" spans="1:13">
      <c r="A236" s="37"/>
      <c r="B236" s="10"/>
      <c r="C236" s="10"/>
      <c r="D236" s="11"/>
      <c r="E236" s="10"/>
      <c r="F236" s="12"/>
      <c r="G236" s="12"/>
      <c r="H236" s="12"/>
      <c r="I236" s="12"/>
      <c r="J236" s="12"/>
      <c r="K236" s="12"/>
      <c r="L236" s="38"/>
      <c r="M236" s="39"/>
    </row>
    <row r="237" spans="1:13">
      <c r="A237" s="37"/>
      <c r="B237" s="10"/>
      <c r="C237" s="10"/>
      <c r="D237" s="11"/>
      <c r="E237" s="10"/>
      <c r="F237" s="12"/>
      <c r="G237" s="12"/>
      <c r="H237" s="12"/>
      <c r="I237" s="12"/>
      <c r="J237" s="12"/>
      <c r="K237" s="12"/>
      <c r="L237" s="38"/>
      <c r="M237" s="39"/>
    </row>
    <row r="238" spans="1:13">
      <c r="A238" s="37"/>
      <c r="B238" s="10"/>
      <c r="C238" s="10"/>
      <c r="D238" s="11"/>
      <c r="E238" s="10"/>
      <c r="F238" s="12"/>
      <c r="G238" s="12"/>
      <c r="H238" s="12"/>
      <c r="I238" s="12"/>
      <c r="J238" s="12"/>
      <c r="K238" s="12"/>
      <c r="L238" s="38"/>
      <c r="M238" s="39"/>
    </row>
    <row r="239" spans="1:13">
      <c r="A239" s="37"/>
      <c r="B239" s="10"/>
      <c r="C239" s="10"/>
      <c r="D239" s="11"/>
      <c r="E239" s="10"/>
      <c r="F239" s="12"/>
      <c r="G239" s="12"/>
      <c r="H239" s="12"/>
      <c r="I239" s="12"/>
      <c r="J239" s="12"/>
      <c r="K239" s="12"/>
      <c r="L239" s="38"/>
      <c r="M239" s="39"/>
    </row>
    <row r="240" spans="1:13">
      <c r="A240" s="37"/>
      <c r="B240" s="10"/>
      <c r="C240" s="10"/>
      <c r="D240" s="11"/>
      <c r="E240" s="10"/>
      <c r="F240" s="12"/>
      <c r="G240" s="12"/>
      <c r="H240" s="12"/>
      <c r="I240" s="12"/>
      <c r="J240" s="12"/>
      <c r="K240" s="12"/>
      <c r="L240" s="38"/>
      <c r="M240" s="39"/>
    </row>
    <row r="241" spans="1:13">
      <c r="A241" s="37"/>
      <c r="B241" s="10"/>
      <c r="C241" s="10"/>
      <c r="D241" s="11"/>
      <c r="E241" s="10"/>
      <c r="F241" s="12"/>
      <c r="G241" s="12"/>
      <c r="H241" s="12"/>
      <c r="I241" s="12"/>
      <c r="J241" s="12"/>
      <c r="K241" s="12"/>
      <c r="L241" s="12"/>
      <c r="M241" s="39"/>
    </row>
    <row r="242" spans="1:13">
      <c r="A242" s="37"/>
      <c r="B242" s="10"/>
      <c r="C242" s="10"/>
      <c r="D242" s="11"/>
      <c r="E242" s="10"/>
      <c r="F242" s="12"/>
      <c r="G242" s="12"/>
      <c r="H242" s="12"/>
      <c r="I242" s="12"/>
      <c r="J242" s="12"/>
      <c r="K242" s="12"/>
      <c r="L242" s="38"/>
      <c r="M242" s="39"/>
    </row>
    <row r="243" spans="1:13">
      <c r="A243" s="37"/>
      <c r="B243" s="10"/>
      <c r="C243" s="10"/>
      <c r="D243" s="11"/>
      <c r="E243" s="10"/>
      <c r="F243" s="12"/>
      <c r="G243" s="12"/>
      <c r="H243" s="12"/>
      <c r="I243" s="12"/>
      <c r="J243" s="12"/>
      <c r="K243" s="12"/>
      <c r="L243" s="38"/>
      <c r="M243" s="39"/>
    </row>
    <row r="244" spans="1:13">
      <c r="A244" s="37"/>
      <c r="B244" s="10"/>
      <c r="C244" s="10"/>
      <c r="D244" s="11"/>
      <c r="E244" s="10"/>
      <c r="F244" s="12"/>
      <c r="G244" s="12"/>
      <c r="H244" s="12"/>
      <c r="I244" s="12"/>
      <c r="J244" s="12"/>
      <c r="K244" s="12"/>
      <c r="L244" s="38"/>
      <c r="M244" s="39"/>
    </row>
    <row r="245" spans="1:13">
      <c r="A245" s="37"/>
      <c r="B245" s="10"/>
      <c r="C245" s="10"/>
      <c r="D245" s="11"/>
      <c r="E245" s="10"/>
      <c r="F245" s="12"/>
      <c r="G245" s="12"/>
      <c r="H245" s="12"/>
      <c r="I245" s="12"/>
      <c r="J245" s="12"/>
      <c r="K245" s="12"/>
      <c r="L245" s="38"/>
      <c r="M245" s="39"/>
    </row>
    <row r="246" spans="1:13">
      <c r="A246" s="37"/>
      <c r="B246" s="10"/>
      <c r="C246" s="10"/>
      <c r="D246" s="11"/>
      <c r="E246" s="10"/>
      <c r="F246" s="12"/>
      <c r="G246" s="12"/>
      <c r="H246" s="12"/>
      <c r="I246" s="12"/>
      <c r="J246" s="12"/>
      <c r="K246" s="12"/>
      <c r="L246" s="38"/>
      <c r="M246" s="40"/>
    </row>
    <row r="247" spans="1:13">
      <c r="A247" s="37"/>
      <c r="B247" s="10"/>
      <c r="C247" s="10"/>
      <c r="D247" s="11"/>
      <c r="E247" s="10"/>
      <c r="F247" s="12"/>
      <c r="G247" s="12"/>
      <c r="H247" s="12"/>
      <c r="I247" s="12"/>
      <c r="J247" s="12"/>
      <c r="K247" s="12"/>
      <c r="L247" s="38"/>
      <c r="M247" s="39"/>
    </row>
    <row r="248" spans="1:13">
      <c r="A248" s="37"/>
      <c r="B248" s="10"/>
      <c r="C248" s="10"/>
      <c r="D248" s="11"/>
      <c r="E248" s="10"/>
      <c r="F248" s="12"/>
      <c r="G248" s="12"/>
      <c r="H248" s="12"/>
      <c r="I248" s="12"/>
      <c r="J248" s="12"/>
      <c r="K248" s="12"/>
      <c r="L248" s="38"/>
      <c r="M248" s="39"/>
    </row>
    <row r="249" spans="1:13">
      <c r="A249" s="37"/>
      <c r="B249" s="10"/>
      <c r="C249" s="10"/>
      <c r="D249" s="11"/>
      <c r="E249" s="10"/>
      <c r="F249" s="12"/>
      <c r="G249" s="12"/>
      <c r="H249" s="12"/>
      <c r="I249" s="12"/>
      <c r="J249" s="12"/>
      <c r="K249" s="12"/>
      <c r="L249" s="38"/>
      <c r="M249" s="39"/>
    </row>
    <row r="250" spans="1:13">
      <c r="A250" s="37"/>
      <c r="B250" s="10"/>
      <c r="C250" s="10"/>
      <c r="D250" s="11"/>
      <c r="E250" s="10"/>
      <c r="F250" s="12"/>
      <c r="G250" s="12"/>
      <c r="H250" s="12"/>
      <c r="I250" s="12"/>
      <c r="J250" s="12"/>
      <c r="K250" s="12"/>
      <c r="L250" s="38"/>
      <c r="M250" s="40"/>
    </row>
    <row r="251" spans="1:13">
      <c r="A251" s="37"/>
      <c r="B251" s="10"/>
      <c r="C251" s="10"/>
      <c r="D251" s="11"/>
      <c r="E251" s="10"/>
      <c r="F251" s="12"/>
      <c r="G251" s="12"/>
      <c r="H251" s="12"/>
      <c r="I251" s="12"/>
      <c r="J251" s="12"/>
      <c r="K251" s="12"/>
      <c r="L251" s="38"/>
      <c r="M251" s="39"/>
    </row>
    <row r="252" spans="1:13">
      <c r="A252" s="37"/>
      <c r="B252" s="10"/>
      <c r="C252" s="10"/>
      <c r="D252" s="11"/>
      <c r="E252" s="10"/>
      <c r="F252" s="12"/>
      <c r="G252" s="12"/>
      <c r="H252" s="12"/>
      <c r="I252" s="12"/>
      <c r="J252" s="12"/>
      <c r="K252" s="12"/>
      <c r="L252" s="38"/>
      <c r="M252" s="39"/>
    </row>
    <row r="253" spans="1:13">
      <c r="A253" s="37"/>
      <c r="B253" s="10"/>
      <c r="C253" s="10"/>
      <c r="D253" s="11"/>
      <c r="E253" s="10"/>
      <c r="F253" s="12"/>
      <c r="G253" s="12"/>
      <c r="H253" s="12"/>
      <c r="I253" s="12"/>
      <c r="J253" s="12"/>
      <c r="K253" s="12"/>
      <c r="L253" s="38"/>
      <c r="M253" s="39"/>
    </row>
    <row r="254" spans="1:13">
      <c r="A254" s="37"/>
      <c r="B254" s="10"/>
      <c r="C254" s="10"/>
      <c r="D254" s="11"/>
      <c r="E254" s="10"/>
      <c r="F254" s="12"/>
      <c r="G254" s="12"/>
      <c r="H254" s="12"/>
      <c r="I254" s="12"/>
      <c r="J254" s="12"/>
      <c r="K254" s="12"/>
      <c r="L254" s="12"/>
      <c r="M254" s="39"/>
    </row>
    <row r="255" spans="1:13">
      <c r="A255" s="37"/>
      <c r="B255" s="10"/>
      <c r="C255" s="10"/>
      <c r="D255" s="11"/>
      <c r="E255" s="10"/>
      <c r="F255" s="12"/>
      <c r="G255" s="12"/>
      <c r="H255" s="12"/>
      <c r="I255" s="12"/>
      <c r="J255" s="12"/>
      <c r="K255" s="12"/>
      <c r="L255" s="38"/>
      <c r="M255" s="39"/>
    </row>
    <row r="256" spans="1:13">
      <c r="A256" s="37"/>
      <c r="B256" s="10"/>
      <c r="C256" s="10"/>
      <c r="D256" s="11"/>
      <c r="E256" s="10"/>
      <c r="F256" s="12"/>
      <c r="G256" s="12"/>
      <c r="H256" s="12"/>
      <c r="I256" s="12"/>
      <c r="J256" s="12"/>
      <c r="K256" s="12"/>
      <c r="L256" s="38"/>
      <c r="M256" s="39"/>
    </row>
    <row r="257" spans="1:13">
      <c r="A257" s="37"/>
      <c r="B257" s="10"/>
      <c r="C257" s="10"/>
      <c r="D257" s="11"/>
      <c r="E257" s="10"/>
      <c r="F257" s="12"/>
      <c r="G257" s="12"/>
      <c r="H257" s="12"/>
      <c r="I257" s="12"/>
      <c r="J257" s="12"/>
      <c r="K257" s="12"/>
      <c r="L257" s="38"/>
      <c r="M257" s="39"/>
    </row>
    <row r="258" spans="1:13">
      <c r="A258" s="37"/>
      <c r="B258" s="10"/>
      <c r="C258" s="10"/>
      <c r="D258" s="11"/>
      <c r="E258" s="10"/>
      <c r="F258" s="12"/>
      <c r="G258" s="12"/>
      <c r="H258" s="12"/>
      <c r="I258" s="12"/>
      <c r="J258" s="12"/>
      <c r="K258" s="12"/>
      <c r="L258" s="38"/>
      <c r="M258" s="39"/>
    </row>
    <row r="259" spans="1:13">
      <c r="A259" s="37"/>
      <c r="B259" s="10"/>
      <c r="C259" s="10"/>
      <c r="D259" s="11"/>
      <c r="E259" s="10"/>
      <c r="F259" s="12"/>
      <c r="G259" s="12"/>
      <c r="H259" s="12"/>
      <c r="I259" s="12"/>
      <c r="J259" s="12"/>
      <c r="K259" s="12"/>
      <c r="L259" s="38"/>
      <c r="M259" s="39"/>
    </row>
    <row r="260" spans="1:13">
      <c r="A260" s="37"/>
      <c r="B260" s="10"/>
      <c r="C260" s="10"/>
      <c r="D260" s="11"/>
      <c r="E260" s="10"/>
      <c r="F260" s="12"/>
      <c r="G260" s="12"/>
      <c r="H260" s="12"/>
      <c r="I260" s="12"/>
      <c r="J260" s="12"/>
      <c r="K260" s="12"/>
      <c r="L260" s="38"/>
      <c r="M260" s="39"/>
    </row>
    <row r="261" spans="1:13">
      <c r="A261" s="37"/>
      <c r="B261" s="10"/>
      <c r="C261" s="10"/>
      <c r="D261" s="11"/>
      <c r="E261" s="10"/>
      <c r="F261" s="12"/>
      <c r="G261" s="12"/>
      <c r="H261" s="12"/>
      <c r="I261" s="12"/>
      <c r="J261" s="12"/>
      <c r="K261" s="12"/>
      <c r="L261" s="38"/>
      <c r="M261" s="39"/>
    </row>
    <row r="262" spans="1:13">
      <c r="A262" s="37"/>
      <c r="B262" s="10"/>
      <c r="C262" s="10"/>
      <c r="D262" s="11"/>
      <c r="E262" s="10"/>
      <c r="F262" s="12"/>
      <c r="G262" s="12"/>
      <c r="H262" s="12"/>
      <c r="I262" s="12"/>
      <c r="J262" s="12"/>
      <c r="K262" s="12"/>
      <c r="L262" s="38"/>
      <c r="M262" s="39"/>
    </row>
    <row r="263" spans="1:13">
      <c r="A263" s="37"/>
      <c r="B263" s="10"/>
      <c r="C263" s="10"/>
      <c r="D263" s="11"/>
      <c r="E263" s="10"/>
      <c r="F263" s="12"/>
      <c r="G263" s="12"/>
      <c r="H263" s="12"/>
      <c r="I263" s="12"/>
      <c r="J263" s="12"/>
      <c r="K263" s="12"/>
      <c r="L263" s="38"/>
      <c r="M263" s="39"/>
    </row>
    <row r="264" spans="1:13">
      <c r="A264" s="37"/>
      <c r="B264" s="10"/>
      <c r="C264" s="10"/>
      <c r="D264" s="11"/>
      <c r="E264" s="10"/>
      <c r="F264" s="12"/>
      <c r="G264" s="12"/>
      <c r="H264" s="12"/>
      <c r="I264" s="12"/>
      <c r="J264" s="12"/>
      <c r="K264" s="12"/>
      <c r="L264" s="38"/>
      <c r="M264" s="39"/>
    </row>
    <row r="265" spans="1:13">
      <c r="A265" s="37"/>
      <c r="B265" s="10"/>
      <c r="C265" s="10"/>
      <c r="D265" s="11"/>
      <c r="E265" s="10"/>
      <c r="F265" s="12"/>
      <c r="G265" s="12"/>
      <c r="H265" s="12"/>
      <c r="I265" s="12"/>
      <c r="J265" s="12"/>
      <c r="K265" s="12"/>
      <c r="L265" s="12"/>
      <c r="M265" s="40"/>
    </row>
    <row r="266" spans="1:13">
      <c r="A266" s="37"/>
      <c r="B266" s="10"/>
      <c r="C266" s="10"/>
      <c r="D266" s="11"/>
      <c r="E266" s="10"/>
      <c r="F266" s="12"/>
      <c r="G266" s="12"/>
      <c r="H266" s="12"/>
      <c r="I266" s="12"/>
      <c r="J266" s="12"/>
      <c r="K266" s="12"/>
      <c r="L266" s="38"/>
      <c r="M266" s="39"/>
    </row>
    <row r="267" spans="1:13">
      <c r="A267" s="37"/>
      <c r="B267" s="10"/>
      <c r="C267" s="10"/>
      <c r="D267" s="11"/>
      <c r="E267" s="10"/>
      <c r="F267" s="12"/>
      <c r="G267" s="12"/>
      <c r="H267" s="12"/>
      <c r="I267" s="12"/>
      <c r="J267" s="12"/>
      <c r="K267" s="12"/>
      <c r="L267" s="38"/>
      <c r="M267" s="39"/>
    </row>
    <row r="268" spans="1:13">
      <c r="A268" s="37"/>
      <c r="B268" s="10"/>
      <c r="C268" s="10"/>
      <c r="D268" s="11"/>
      <c r="E268" s="10"/>
      <c r="F268" s="12"/>
      <c r="G268" s="12"/>
      <c r="H268" s="12"/>
      <c r="I268" s="12"/>
      <c r="J268" s="12"/>
      <c r="K268" s="12"/>
      <c r="L268" s="38"/>
      <c r="M268" s="39"/>
    </row>
    <row r="269" spans="1:13">
      <c r="A269" s="37"/>
      <c r="B269" s="10"/>
      <c r="C269" s="10"/>
      <c r="D269" s="11"/>
      <c r="E269" s="10"/>
      <c r="F269" s="12"/>
      <c r="G269" s="12"/>
      <c r="H269" s="12"/>
      <c r="I269" s="12"/>
      <c r="J269" s="12"/>
      <c r="K269" s="12"/>
      <c r="L269" s="12"/>
      <c r="M269" s="39"/>
    </row>
    <row r="270" spans="1:13">
      <c r="A270" s="37"/>
      <c r="B270" s="10"/>
      <c r="C270" s="10"/>
      <c r="D270" s="11"/>
      <c r="E270" s="10"/>
      <c r="F270" s="12"/>
      <c r="G270" s="12"/>
      <c r="H270" s="12"/>
      <c r="I270" s="12"/>
      <c r="J270" s="12"/>
      <c r="K270" s="12"/>
      <c r="L270" s="38"/>
      <c r="M270" s="39"/>
    </row>
    <row r="271" spans="1:13">
      <c r="A271" s="37"/>
      <c r="B271" s="10"/>
      <c r="C271" s="10"/>
      <c r="D271" s="11"/>
      <c r="E271" s="10"/>
      <c r="F271" s="12"/>
      <c r="G271" s="12"/>
      <c r="H271" s="12"/>
      <c r="I271" s="12"/>
      <c r="J271" s="12"/>
      <c r="K271" s="12"/>
      <c r="L271" s="38"/>
      <c r="M271" s="39"/>
    </row>
    <row r="272" spans="1:13">
      <c r="A272" s="37"/>
      <c r="B272" s="10"/>
      <c r="C272" s="10"/>
      <c r="D272" s="11"/>
      <c r="E272" s="10"/>
      <c r="F272" s="12"/>
      <c r="G272" s="12"/>
      <c r="H272" s="12"/>
      <c r="I272" s="12"/>
      <c r="J272" s="12"/>
      <c r="K272" s="12"/>
      <c r="L272" s="38"/>
      <c r="M272" s="39"/>
    </row>
    <row r="273" spans="1:13">
      <c r="A273" s="37"/>
      <c r="B273" s="10"/>
      <c r="C273" s="10"/>
      <c r="D273" s="11"/>
      <c r="E273" s="10"/>
      <c r="F273" s="12"/>
      <c r="G273" s="12"/>
      <c r="H273" s="12"/>
      <c r="I273" s="12"/>
      <c r="J273" s="12"/>
      <c r="K273" s="12"/>
      <c r="L273" s="38"/>
      <c r="M273" s="39"/>
    </row>
    <row r="274" spans="1:13">
      <c r="A274" s="37"/>
      <c r="B274" s="10"/>
      <c r="C274" s="10"/>
      <c r="D274" s="11"/>
      <c r="E274" s="10"/>
      <c r="F274" s="12"/>
      <c r="G274" s="12"/>
      <c r="H274" s="12"/>
      <c r="I274" s="12"/>
      <c r="J274" s="12"/>
      <c r="K274" s="12"/>
      <c r="L274" s="38"/>
      <c r="M274" s="39"/>
    </row>
    <row r="275" spans="1:13">
      <c r="A275" s="37"/>
      <c r="B275" s="10"/>
      <c r="C275" s="10"/>
      <c r="D275" s="11"/>
      <c r="E275" s="10"/>
      <c r="F275" s="12"/>
      <c r="G275" s="12"/>
      <c r="H275" s="12"/>
      <c r="I275" s="12"/>
      <c r="J275" s="12"/>
      <c r="K275" s="12"/>
      <c r="L275" s="38"/>
      <c r="M275" s="39"/>
    </row>
    <row r="276" spans="1:13">
      <c r="A276" s="37"/>
      <c r="B276" s="10"/>
      <c r="C276" s="10"/>
      <c r="D276" s="11"/>
      <c r="E276" s="10"/>
      <c r="F276" s="12"/>
      <c r="G276" s="12"/>
      <c r="H276" s="12"/>
      <c r="I276" s="12"/>
      <c r="J276" s="12"/>
      <c r="K276" s="12"/>
      <c r="L276" s="38"/>
      <c r="M276" s="39"/>
    </row>
    <row r="277" spans="1:13">
      <c r="A277" s="37"/>
      <c r="B277" s="10"/>
      <c r="C277" s="10"/>
      <c r="D277" s="11"/>
      <c r="E277" s="10"/>
      <c r="F277" s="12"/>
      <c r="G277" s="12"/>
      <c r="H277" s="12"/>
      <c r="I277" s="12"/>
      <c r="J277" s="12"/>
      <c r="K277" s="12"/>
      <c r="L277" s="38"/>
      <c r="M277" s="40"/>
    </row>
    <row r="278" spans="1:13">
      <c r="A278" s="37"/>
      <c r="B278" s="10"/>
      <c r="C278" s="10"/>
      <c r="D278" s="11"/>
      <c r="E278" s="10"/>
      <c r="F278" s="12"/>
      <c r="G278" s="12"/>
      <c r="H278" s="12"/>
      <c r="I278" s="12"/>
      <c r="J278" s="12"/>
      <c r="K278" s="12"/>
      <c r="L278" s="38"/>
      <c r="M278" s="39"/>
    </row>
    <row r="279" spans="1:13">
      <c r="A279" s="37"/>
      <c r="B279" s="10"/>
      <c r="C279" s="10"/>
      <c r="D279" s="11"/>
      <c r="E279" s="10"/>
      <c r="F279" s="12"/>
      <c r="G279" s="12"/>
      <c r="H279" s="12"/>
      <c r="I279" s="12"/>
      <c r="J279" s="12"/>
      <c r="K279" s="12"/>
      <c r="L279" s="38"/>
      <c r="M279" s="39"/>
    </row>
    <row r="280" spans="1:13">
      <c r="A280" s="37"/>
      <c r="B280" s="10"/>
      <c r="C280" s="10"/>
      <c r="D280" s="11"/>
      <c r="E280" s="10"/>
      <c r="F280" s="12"/>
      <c r="G280" s="12"/>
      <c r="H280" s="12"/>
      <c r="I280" s="12"/>
      <c r="J280" s="12"/>
      <c r="K280" s="12"/>
      <c r="L280" s="38"/>
      <c r="M280" s="39"/>
    </row>
    <row r="281" spans="1:13">
      <c r="A281" s="37"/>
      <c r="B281" s="10"/>
      <c r="C281" s="10"/>
      <c r="D281" s="11"/>
      <c r="E281" s="10"/>
      <c r="F281" s="12"/>
      <c r="G281" s="12"/>
      <c r="H281" s="12"/>
      <c r="I281" s="12"/>
      <c r="J281" s="12"/>
      <c r="K281" s="12"/>
      <c r="L281" s="38"/>
      <c r="M281" s="39"/>
    </row>
    <row r="282" spans="1:13">
      <c r="A282" s="37"/>
      <c r="B282" s="10"/>
      <c r="C282" s="10"/>
      <c r="D282" s="11"/>
      <c r="E282" s="10"/>
      <c r="F282" s="12"/>
      <c r="G282" s="12"/>
      <c r="H282" s="12"/>
      <c r="I282" s="12"/>
      <c r="J282" s="12"/>
      <c r="K282" s="12"/>
      <c r="L282" s="38"/>
      <c r="M282" s="39"/>
    </row>
    <row r="283" spans="1:13">
      <c r="A283" s="37"/>
      <c r="B283" s="10"/>
      <c r="C283" s="10"/>
      <c r="D283" s="11"/>
      <c r="E283" s="10"/>
      <c r="F283" s="12"/>
      <c r="G283" s="12"/>
      <c r="H283" s="12"/>
      <c r="I283" s="12"/>
      <c r="J283" s="12"/>
      <c r="K283" s="12"/>
      <c r="L283" s="38"/>
      <c r="M283" s="39"/>
    </row>
    <row r="284" spans="1:13">
      <c r="A284" s="37"/>
      <c r="B284" s="10"/>
      <c r="C284" s="10"/>
      <c r="D284" s="11"/>
      <c r="E284" s="10"/>
      <c r="F284" s="12"/>
      <c r="G284" s="12"/>
      <c r="H284" s="12"/>
      <c r="I284" s="12"/>
      <c r="J284" s="12"/>
      <c r="K284" s="12"/>
      <c r="L284" s="12"/>
      <c r="M284" s="39"/>
    </row>
    <row r="285" spans="1:13">
      <c r="A285" s="37"/>
      <c r="B285" s="10"/>
      <c r="C285" s="10"/>
      <c r="D285" s="11"/>
      <c r="E285" s="10"/>
      <c r="F285" s="12"/>
      <c r="G285" s="12"/>
      <c r="H285" s="12"/>
      <c r="I285" s="12"/>
      <c r="J285" s="12"/>
      <c r="K285" s="12"/>
      <c r="L285" s="38"/>
      <c r="M285" s="39"/>
    </row>
    <row r="286" spans="1:13">
      <c r="A286" s="37"/>
      <c r="B286" s="10"/>
      <c r="C286" s="10"/>
      <c r="D286" s="11"/>
      <c r="E286" s="10"/>
      <c r="F286" s="12"/>
      <c r="G286" s="12"/>
      <c r="H286" s="12"/>
      <c r="I286" s="12"/>
      <c r="J286" s="12"/>
      <c r="K286" s="12"/>
      <c r="L286" s="38"/>
      <c r="M286" s="39"/>
    </row>
    <row r="287" spans="1:13">
      <c r="A287" s="37"/>
      <c r="B287" s="10"/>
      <c r="C287" s="10"/>
      <c r="D287" s="11"/>
      <c r="E287" s="10"/>
      <c r="F287" s="12"/>
      <c r="G287" s="12"/>
      <c r="H287" s="12"/>
      <c r="I287" s="12"/>
      <c r="J287" s="12"/>
      <c r="K287" s="12"/>
      <c r="L287" s="38"/>
      <c r="M287" s="39"/>
    </row>
    <row r="288" spans="1:13">
      <c r="A288" s="37"/>
      <c r="B288" s="10"/>
      <c r="C288" s="10"/>
      <c r="D288" s="11"/>
      <c r="E288" s="10"/>
      <c r="F288" s="12"/>
      <c r="G288" s="12"/>
      <c r="H288" s="12"/>
      <c r="I288" s="12"/>
      <c r="J288" s="12"/>
      <c r="K288" s="12"/>
      <c r="L288" s="38"/>
      <c r="M288" s="39"/>
    </row>
    <row r="289" spans="1:13">
      <c r="A289" s="37"/>
      <c r="B289" s="10"/>
      <c r="C289" s="10"/>
      <c r="D289" s="11"/>
      <c r="E289" s="10"/>
      <c r="F289" s="12"/>
      <c r="G289" s="12"/>
      <c r="H289" s="12"/>
      <c r="I289" s="12"/>
      <c r="J289" s="12"/>
      <c r="K289" s="12"/>
      <c r="L289" s="38"/>
      <c r="M289" s="39"/>
    </row>
    <row r="290" spans="1:13">
      <c r="A290" s="37"/>
      <c r="B290" s="10"/>
      <c r="C290" s="10"/>
      <c r="D290" s="11"/>
      <c r="E290" s="10"/>
      <c r="F290" s="12"/>
      <c r="G290" s="12"/>
      <c r="H290" s="12"/>
      <c r="I290" s="12"/>
      <c r="J290" s="12"/>
      <c r="K290" s="12"/>
      <c r="L290" s="38"/>
      <c r="M290" s="39"/>
    </row>
    <row r="291" spans="1:13">
      <c r="A291" s="37"/>
      <c r="B291" s="10"/>
      <c r="C291" s="10"/>
      <c r="D291" s="11"/>
      <c r="E291" s="10"/>
      <c r="F291" s="12"/>
      <c r="G291" s="12"/>
      <c r="H291" s="12"/>
      <c r="I291" s="12"/>
      <c r="J291" s="12"/>
      <c r="K291" s="12"/>
      <c r="L291" s="38"/>
      <c r="M291" s="39"/>
    </row>
    <row r="292" spans="1:13">
      <c r="A292" s="37"/>
      <c r="B292" s="10"/>
      <c r="C292" s="10"/>
      <c r="D292" s="11"/>
      <c r="E292" s="10"/>
      <c r="F292" s="12"/>
      <c r="G292" s="12"/>
      <c r="H292" s="12"/>
      <c r="I292" s="12"/>
      <c r="J292" s="12"/>
      <c r="K292" s="12"/>
      <c r="L292" s="38"/>
      <c r="M292" s="40"/>
    </row>
    <row r="293" spans="1:13">
      <c r="A293" s="37"/>
      <c r="B293" s="10"/>
      <c r="C293" s="10"/>
      <c r="D293" s="11"/>
      <c r="E293" s="10"/>
      <c r="F293" s="12"/>
      <c r="G293" s="12"/>
      <c r="H293" s="12"/>
      <c r="I293" s="12"/>
      <c r="J293" s="12"/>
      <c r="K293" s="12"/>
      <c r="L293" s="38"/>
      <c r="M293" s="39"/>
    </row>
    <row r="294" spans="1:13">
      <c r="A294" s="39"/>
      <c r="B294" s="10"/>
      <c r="C294" s="10"/>
      <c r="D294" s="11"/>
      <c r="E294" s="10"/>
      <c r="F294" s="12"/>
      <c r="G294" s="12"/>
      <c r="H294" s="12"/>
      <c r="I294" s="12"/>
      <c r="J294" s="12"/>
      <c r="K294" s="12"/>
      <c r="L294" s="38"/>
      <c r="M294" s="39"/>
    </row>
    <row r="295" spans="1:13">
      <c r="A295" s="39"/>
      <c r="B295" s="10"/>
      <c r="C295" s="10"/>
      <c r="D295" s="11"/>
      <c r="E295" s="10"/>
      <c r="F295" s="12"/>
      <c r="G295" s="12"/>
      <c r="H295" s="12"/>
      <c r="I295" s="12"/>
      <c r="J295" s="12"/>
      <c r="K295" s="12"/>
      <c r="L295" s="38"/>
      <c r="M295" s="39"/>
    </row>
    <row r="296" spans="1:13">
      <c r="A296" s="39"/>
      <c r="B296" s="10"/>
      <c r="C296" s="10"/>
      <c r="D296" s="11"/>
      <c r="E296" s="10"/>
      <c r="F296" s="12"/>
      <c r="G296" s="12"/>
      <c r="H296" s="12"/>
      <c r="I296" s="12"/>
      <c r="J296" s="12"/>
      <c r="K296" s="12"/>
      <c r="L296" s="12"/>
      <c r="M296" s="39"/>
    </row>
    <row r="297" spans="1:13">
      <c r="A297" s="39"/>
      <c r="B297" s="10"/>
      <c r="C297" s="10"/>
      <c r="D297" s="11"/>
      <c r="E297" s="10"/>
      <c r="F297" s="12"/>
      <c r="G297" s="12"/>
      <c r="H297" s="12"/>
      <c r="I297" s="12"/>
      <c r="J297" s="12"/>
      <c r="K297" s="12"/>
      <c r="L297" s="38"/>
      <c r="M297" s="39"/>
    </row>
    <row r="298" spans="1:13">
      <c r="A298" s="39"/>
      <c r="B298" s="10"/>
      <c r="C298" s="10"/>
      <c r="D298" s="11"/>
      <c r="E298" s="10"/>
      <c r="F298" s="12"/>
      <c r="G298" s="12"/>
      <c r="H298" s="12"/>
      <c r="I298" s="12"/>
      <c r="J298" s="12"/>
      <c r="K298" s="12"/>
      <c r="L298" s="38"/>
      <c r="M298" s="39"/>
    </row>
    <row r="299" spans="1:13">
      <c r="A299" s="39"/>
      <c r="B299" s="10"/>
      <c r="C299" s="10"/>
      <c r="D299" s="11"/>
      <c r="E299" s="10"/>
      <c r="F299" s="12"/>
      <c r="G299" s="12"/>
      <c r="H299" s="12"/>
      <c r="I299" s="12"/>
      <c r="J299" s="12"/>
      <c r="K299" s="12"/>
      <c r="L299" s="38"/>
      <c r="M299" s="39"/>
    </row>
    <row r="300" spans="1:13">
      <c r="A300" s="39"/>
      <c r="B300" s="10"/>
      <c r="C300" s="10"/>
      <c r="D300" s="11"/>
      <c r="E300" s="10"/>
      <c r="F300" s="12"/>
      <c r="G300" s="12"/>
      <c r="H300" s="12"/>
      <c r="I300" s="12"/>
      <c r="J300" s="12"/>
      <c r="K300" s="12"/>
      <c r="L300" s="38"/>
      <c r="M300" s="39"/>
    </row>
    <row r="301" spans="1:13">
      <c r="A301" s="39"/>
      <c r="B301" s="10"/>
      <c r="C301" s="10"/>
      <c r="D301" s="11"/>
      <c r="E301" s="10"/>
      <c r="F301" s="12"/>
      <c r="G301" s="12"/>
      <c r="H301" s="12"/>
      <c r="I301" s="12"/>
      <c r="J301" s="12"/>
      <c r="K301" s="12"/>
      <c r="L301" s="38"/>
      <c r="M301" s="39"/>
    </row>
    <row r="302" spans="1:13">
      <c r="A302" s="39"/>
      <c r="B302" s="10"/>
      <c r="C302" s="10"/>
      <c r="D302" s="11"/>
      <c r="E302" s="10"/>
      <c r="F302" s="12"/>
      <c r="G302" s="12"/>
      <c r="H302" s="12"/>
      <c r="I302" s="12"/>
      <c r="J302" s="12"/>
      <c r="K302" s="12"/>
      <c r="L302" s="38"/>
      <c r="M302" s="39"/>
    </row>
    <row r="303" spans="1:13">
      <c r="A303" s="39"/>
      <c r="B303" s="10"/>
      <c r="C303" s="10"/>
      <c r="D303" s="11"/>
      <c r="E303" s="10"/>
      <c r="F303" s="12"/>
      <c r="G303" s="12"/>
      <c r="H303" s="12"/>
      <c r="I303" s="12"/>
      <c r="J303" s="12"/>
      <c r="K303" s="12"/>
      <c r="L303" s="38"/>
      <c r="M303" s="39"/>
    </row>
    <row r="304" spans="1:13">
      <c r="A304" s="39"/>
      <c r="B304" s="10"/>
      <c r="C304" s="10"/>
      <c r="D304" s="11"/>
      <c r="E304" s="10"/>
      <c r="F304" s="12"/>
      <c r="G304" s="12"/>
      <c r="H304" s="12"/>
      <c r="I304" s="12"/>
      <c r="J304" s="12"/>
      <c r="K304" s="12"/>
      <c r="L304" s="38"/>
      <c r="M304" s="39"/>
    </row>
    <row r="305" spans="1:13">
      <c r="A305" s="39"/>
      <c r="B305" s="10"/>
      <c r="C305" s="10"/>
      <c r="D305" s="11"/>
      <c r="E305" s="10"/>
      <c r="F305" s="12"/>
      <c r="G305" s="12"/>
      <c r="H305" s="12"/>
      <c r="I305" s="12"/>
      <c r="J305" s="12"/>
      <c r="K305" s="12"/>
      <c r="L305" s="38"/>
      <c r="M305" s="39"/>
    </row>
    <row r="306" spans="1:13">
      <c r="A306" s="39"/>
      <c r="B306" s="10"/>
      <c r="C306" s="10"/>
      <c r="D306" s="11"/>
      <c r="E306" s="10"/>
      <c r="F306" s="12"/>
      <c r="G306" s="12"/>
      <c r="H306" s="12"/>
      <c r="I306" s="12"/>
      <c r="J306" s="12"/>
      <c r="K306" s="12"/>
      <c r="L306" s="38"/>
      <c r="M306" s="39"/>
    </row>
    <row r="307" spans="1:13">
      <c r="A307" s="39"/>
      <c r="B307" s="10"/>
      <c r="C307" s="10"/>
      <c r="D307" s="11"/>
      <c r="E307" s="10"/>
      <c r="F307" s="12"/>
      <c r="G307" s="12"/>
      <c r="H307" s="12"/>
      <c r="I307" s="12"/>
      <c r="J307" s="12"/>
      <c r="K307" s="12"/>
      <c r="L307" s="38"/>
      <c r="M307" s="39"/>
    </row>
    <row r="308" spans="1:13">
      <c r="A308" s="39"/>
      <c r="B308" s="10"/>
      <c r="C308" s="10"/>
      <c r="D308" s="11"/>
      <c r="E308" s="10"/>
      <c r="F308" s="12"/>
      <c r="G308" s="12"/>
      <c r="H308" s="12"/>
      <c r="I308" s="12"/>
      <c r="J308" s="12"/>
      <c r="K308" s="12"/>
      <c r="L308" s="38"/>
      <c r="M308" s="39"/>
    </row>
    <row r="309" spans="1:13">
      <c r="A309" s="39"/>
      <c r="B309" s="10"/>
      <c r="C309" s="10"/>
      <c r="D309" s="11"/>
      <c r="E309" s="10"/>
      <c r="F309" s="12"/>
      <c r="G309" s="12"/>
      <c r="H309" s="12"/>
      <c r="I309" s="12"/>
      <c r="J309" s="12"/>
      <c r="K309" s="12"/>
      <c r="L309" s="38"/>
      <c r="M309" s="39"/>
    </row>
    <row r="310" spans="1:13">
      <c r="A310" s="39"/>
      <c r="B310" s="10"/>
      <c r="C310" s="10"/>
      <c r="D310" s="11"/>
      <c r="E310" s="10"/>
      <c r="F310" s="12"/>
      <c r="G310" s="12"/>
      <c r="H310" s="12"/>
      <c r="I310" s="12"/>
      <c r="J310" s="12"/>
      <c r="K310" s="12"/>
      <c r="L310" s="38"/>
      <c r="M310" s="39"/>
    </row>
    <row r="311" spans="1:13">
      <c r="A311" s="39"/>
      <c r="B311" s="10"/>
      <c r="C311" s="10"/>
      <c r="D311" s="11"/>
      <c r="E311" s="10"/>
      <c r="F311" s="12"/>
      <c r="G311" s="12"/>
      <c r="H311" s="12"/>
      <c r="I311" s="12"/>
      <c r="J311" s="12"/>
      <c r="K311" s="12"/>
      <c r="L311" s="38"/>
      <c r="M311" s="39"/>
    </row>
  </sheetData>
  <mergeCells count="8">
    <mergeCell ref="A2:M2"/>
    <mergeCell ref="A95:A222"/>
    <mergeCell ref="A49:A93"/>
    <mergeCell ref="A3:A21"/>
    <mergeCell ref="A23:A47"/>
    <mergeCell ref="A94:M94"/>
    <mergeCell ref="A48:M48"/>
    <mergeCell ref="A22:M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11"/>
  <sheetViews>
    <sheetView topLeftCell="A38" zoomScaleNormal="100" workbookViewId="0">
      <selection activeCell="B31" sqref="B31:B66"/>
    </sheetView>
  </sheetViews>
  <sheetFormatPr defaultRowHeight="15"/>
  <cols>
    <col min="4" max="4" width="14.5703125" customWidth="1"/>
    <col min="5" max="5" width="15.140625" customWidth="1"/>
    <col min="6" max="6" width="13.7109375" customWidth="1"/>
    <col min="7" max="8" width="14.7109375" customWidth="1"/>
    <col min="9" max="9" width="15.28515625" customWidth="1"/>
    <col min="10" max="11" width="16.85546875" customWidth="1"/>
    <col min="13" max="13" width="20" customWidth="1"/>
    <col min="15" max="15" width="24.28515625" bestFit="1" customWidth="1"/>
    <col min="20" max="20" width="12" bestFit="1" customWidth="1"/>
  </cols>
  <sheetData>
    <row r="1" spans="1:20" ht="39" thickBot="1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44</v>
      </c>
      <c r="I1" s="17" t="s">
        <v>7</v>
      </c>
      <c r="J1" s="17" t="s">
        <v>8</v>
      </c>
      <c r="K1" s="17" t="s">
        <v>45</v>
      </c>
      <c r="L1" s="17" t="s">
        <v>9</v>
      </c>
      <c r="M1" s="18" t="s">
        <v>57</v>
      </c>
    </row>
    <row r="2" spans="1:20" ht="15" customHeight="1" thickBot="1">
      <c r="A2" s="80">
        <v>2005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2"/>
      <c r="O2" s="64">
        <v>2005</v>
      </c>
      <c r="P2" s="34" t="s">
        <v>50</v>
      </c>
      <c r="Q2" s="35" t="s">
        <v>51</v>
      </c>
      <c r="R2" s="35" t="s">
        <v>52</v>
      </c>
      <c r="S2" s="35" t="s">
        <v>53</v>
      </c>
      <c r="T2" s="36" t="s">
        <v>54</v>
      </c>
    </row>
    <row r="3" spans="1:20" ht="15" customHeight="1">
      <c r="A3" s="75">
        <v>2005</v>
      </c>
      <c r="B3" s="9" t="s">
        <v>10</v>
      </c>
      <c r="C3" s="10">
        <v>1</v>
      </c>
      <c r="D3" s="11">
        <v>38488</v>
      </c>
      <c r="E3" s="10">
        <v>21</v>
      </c>
      <c r="F3" s="12">
        <v>1.94</v>
      </c>
      <c r="G3" s="12">
        <v>0</v>
      </c>
      <c r="H3" s="12">
        <f t="shared" ref="H3:H13" si="0">100*G3/F3</f>
        <v>0</v>
      </c>
      <c r="I3" s="12">
        <v>1.84</v>
      </c>
      <c r="J3" s="12">
        <v>0</v>
      </c>
      <c r="K3" s="13">
        <f t="shared" ref="K3:K13" si="1">100*J3/F3</f>
        <v>0</v>
      </c>
      <c r="L3" s="38">
        <f>100*(0.95*F3-G3-J3)/F3</f>
        <v>95.000000000000014</v>
      </c>
      <c r="M3" s="23">
        <f>J3/I3*100</f>
        <v>0</v>
      </c>
      <c r="O3" s="60" t="s">
        <v>55</v>
      </c>
      <c r="P3" s="20">
        <f>AVERAGE(F3:F13)</f>
        <v>1.7218181818181819</v>
      </c>
      <c r="Q3" s="8">
        <f>MIN(F3:F13)</f>
        <v>1</v>
      </c>
      <c r="R3" s="8">
        <f>MAX(F3:F13)</f>
        <v>2.58</v>
      </c>
      <c r="S3" s="8">
        <f>PERCENTILE(F3:F13,0.95)</f>
        <v>2.2650000000000001</v>
      </c>
      <c r="T3" s="23">
        <f>100*STDEV(F3:F13)/P3</f>
        <v>24.843352793948739</v>
      </c>
    </row>
    <row r="4" spans="1:20">
      <c r="A4" s="75"/>
      <c r="B4" s="9" t="s">
        <v>10</v>
      </c>
      <c r="C4" s="10">
        <v>1</v>
      </c>
      <c r="D4" s="11">
        <v>38525</v>
      </c>
      <c r="E4" s="10">
        <v>13</v>
      </c>
      <c r="F4" s="12">
        <v>1</v>
      </c>
      <c r="G4" s="12">
        <v>0</v>
      </c>
      <c r="H4" s="12">
        <f t="shared" si="0"/>
        <v>0</v>
      </c>
      <c r="I4" s="12">
        <v>0.95</v>
      </c>
      <c r="J4" s="12">
        <v>0</v>
      </c>
      <c r="K4" s="13">
        <f t="shared" si="1"/>
        <v>0</v>
      </c>
      <c r="L4" s="38">
        <f t="shared" ref="L4:L13" si="2">100*(0.95*F4-G4-J4)/F4</f>
        <v>95</v>
      </c>
      <c r="M4" s="24">
        <f t="shared" ref="M4:M66" si="3">J4/I4*100</f>
        <v>0</v>
      </c>
      <c r="O4" s="61" t="s">
        <v>56</v>
      </c>
      <c r="P4" s="21">
        <f>AVERAGE(I3:I13)</f>
        <v>1.6345454545454545</v>
      </c>
      <c r="Q4" s="13">
        <f>MIN(I3:I13)</f>
        <v>0.95</v>
      </c>
      <c r="R4" s="13">
        <f>MAX(I3:I13)</f>
        <v>2.4500000000000002</v>
      </c>
      <c r="S4" s="13">
        <f>PERCENTILE(I3:I13,0.95)</f>
        <v>2.1500000000000004</v>
      </c>
      <c r="T4" s="24">
        <f>100*STDEV(I3:I13)/P4</f>
        <v>24.770148174440049</v>
      </c>
    </row>
    <row r="5" spans="1:20">
      <c r="A5" s="75"/>
      <c r="B5" s="9" t="s">
        <v>11</v>
      </c>
      <c r="C5" s="10">
        <v>1</v>
      </c>
      <c r="D5" s="11">
        <v>38462</v>
      </c>
      <c r="E5" s="10">
        <v>3</v>
      </c>
      <c r="F5" s="12">
        <v>1.83</v>
      </c>
      <c r="G5" s="12">
        <v>0</v>
      </c>
      <c r="H5" s="12">
        <f t="shared" si="0"/>
        <v>0</v>
      </c>
      <c r="I5" s="12">
        <v>1.73</v>
      </c>
      <c r="J5" s="12">
        <v>0</v>
      </c>
      <c r="K5" s="13">
        <f t="shared" si="1"/>
        <v>0</v>
      </c>
      <c r="L5" s="38">
        <f t="shared" si="2"/>
        <v>95</v>
      </c>
      <c r="M5" s="24">
        <f t="shared" si="3"/>
        <v>0</v>
      </c>
      <c r="O5" s="61" t="s">
        <v>67</v>
      </c>
      <c r="P5" s="21">
        <f>AVERAGE(H3:H13)</f>
        <v>0</v>
      </c>
      <c r="Q5" s="13">
        <f>MIN(H3:H13)</f>
        <v>0</v>
      </c>
      <c r="R5" s="13">
        <f>MAX(H3:H13)</f>
        <v>0</v>
      </c>
      <c r="S5" s="13">
        <f>PERCENTILE(H3:H13,0.95)</f>
        <v>0</v>
      </c>
      <c r="T5" s="24" t="e">
        <f>100*STDEV(H3:H13)/P5</f>
        <v>#DIV/0!</v>
      </c>
    </row>
    <row r="6" spans="1:20" ht="18">
      <c r="A6" s="75"/>
      <c r="B6" s="9" t="s">
        <v>11</v>
      </c>
      <c r="C6" s="10">
        <v>1</v>
      </c>
      <c r="D6" s="11">
        <v>38469</v>
      </c>
      <c r="E6" s="10">
        <v>3</v>
      </c>
      <c r="F6" s="12">
        <v>1.75</v>
      </c>
      <c r="G6" s="12">
        <v>0</v>
      </c>
      <c r="H6" s="12">
        <f t="shared" si="0"/>
        <v>0</v>
      </c>
      <c r="I6" s="12">
        <v>1.66</v>
      </c>
      <c r="J6" s="10">
        <v>0.39</v>
      </c>
      <c r="K6" s="13">
        <f t="shared" si="1"/>
        <v>22.285714285714285</v>
      </c>
      <c r="L6" s="38">
        <f t="shared" si="2"/>
        <v>72.714285714285708</v>
      </c>
      <c r="M6" s="24">
        <f t="shared" si="3"/>
        <v>23.493975903614459</v>
      </c>
      <c r="O6" s="61" t="s">
        <v>68</v>
      </c>
      <c r="P6" s="21">
        <f>AVERAGE(K3:K13)</f>
        <v>6.9426086598391032</v>
      </c>
      <c r="Q6" s="13">
        <f>MIN(K3:K13)</f>
        <v>0</v>
      </c>
      <c r="R6" s="13">
        <f>MAX(K3:K13)</f>
        <v>49.43181818181818</v>
      </c>
      <c r="S6" s="13">
        <f>PERCENTILE(K3:K13,0.95)</f>
        <v>35.858766233766232</v>
      </c>
      <c r="T6" s="24">
        <f>100*STDEV(K3:K13)/P6</f>
        <v>224.60672836524449</v>
      </c>
    </row>
    <row r="7" spans="1:20" ht="18">
      <c r="A7" s="75"/>
      <c r="B7" s="9" t="s">
        <v>11</v>
      </c>
      <c r="C7" s="10">
        <v>1</v>
      </c>
      <c r="D7" s="11">
        <v>38475</v>
      </c>
      <c r="E7" s="10">
        <v>3</v>
      </c>
      <c r="F7" s="12">
        <v>1.76</v>
      </c>
      <c r="G7" s="12">
        <v>0</v>
      </c>
      <c r="H7" s="12">
        <f t="shared" si="0"/>
        <v>0</v>
      </c>
      <c r="I7" s="12">
        <v>1.67</v>
      </c>
      <c r="J7" s="10">
        <v>0.87</v>
      </c>
      <c r="K7" s="13">
        <f t="shared" si="1"/>
        <v>49.43181818181818</v>
      </c>
      <c r="L7" s="38">
        <f t="shared" si="2"/>
        <v>45.568181818181813</v>
      </c>
      <c r="M7" s="24">
        <f t="shared" si="3"/>
        <v>52.095808383233532</v>
      </c>
      <c r="O7" s="62" t="s">
        <v>69</v>
      </c>
      <c r="P7" s="21">
        <f>AVERAGE(M3:M13)</f>
        <v>7.3170675882292224</v>
      </c>
      <c r="Q7" s="13">
        <f>MIN(M3:M13)</f>
        <v>0</v>
      </c>
      <c r="R7" s="13">
        <f>MAX(M3:M13)</f>
        <v>52.095808383233532</v>
      </c>
      <c r="S7" s="13">
        <f>PERCENTILE(M3:M13,0.95)</f>
        <v>37.794892143423994</v>
      </c>
      <c r="T7" s="24">
        <f>100*STDEV(M3:M13)/P7</f>
        <v>224.6078319610377</v>
      </c>
    </row>
    <row r="8" spans="1:20" ht="18.75" thickBot="1">
      <c r="A8" s="75"/>
      <c r="B8" s="9" t="s">
        <v>11</v>
      </c>
      <c r="C8" s="10">
        <v>1</v>
      </c>
      <c r="D8" s="11">
        <v>38484</v>
      </c>
      <c r="E8" s="10">
        <v>3</v>
      </c>
      <c r="F8" s="12">
        <v>1.75</v>
      </c>
      <c r="G8" s="12">
        <v>0</v>
      </c>
      <c r="H8" s="12">
        <f t="shared" si="0"/>
        <v>0</v>
      </c>
      <c r="I8" s="12">
        <v>1.67</v>
      </c>
      <c r="J8" s="12">
        <v>0</v>
      </c>
      <c r="K8" s="13">
        <f t="shared" si="1"/>
        <v>0</v>
      </c>
      <c r="L8" s="38">
        <f t="shared" si="2"/>
        <v>95</v>
      </c>
      <c r="M8" s="24">
        <f t="shared" si="3"/>
        <v>0</v>
      </c>
      <c r="O8" s="63" t="s">
        <v>70</v>
      </c>
      <c r="P8" s="22">
        <f>AVERAGE(L3:L13)</f>
        <v>88.057391340160905</v>
      </c>
      <c r="Q8" s="16">
        <f>MIN(L3:L13)</f>
        <v>45.568181818181813</v>
      </c>
      <c r="R8" s="16">
        <f>MAX(L3:L13)</f>
        <v>95.000000000000014</v>
      </c>
      <c r="S8" s="16">
        <f>PERCENTILE(L3:L13,0.95)</f>
        <v>95</v>
      </c>
      <c r="T8" s="25">
        <f>100*STDEV(L3:L13)/P8</f>
        <v>17.708412589500469</v>
      </c>
    </row>
    <row r="9" spans="1:20">
      <c r="A9" s="75"/>
      <c r="B9" s="9" t="s">
        <v>11</v>
      </c>
      <c r="C9" s="10">
        <v>1</v>
      </c>
      <c r="D9" s="11">
        <v>38490</v>
      </c>
      <c r="E9" s="10">
        <v>3</v>
      </c>
      <c r="F9" s="12">
        <v>1.95</v>
      </c>
      <c r="G9" s="12">
        <v>0</v>
      </c>
      <c r="H9" s="12">
        <f t="shared" si="0"/>
        <v>0</v>
      </c>
      <c r="I9" s="12">
        <v>1.85</v>
      </c>
      <c r="J9" s="12">
        <v>0</v>
      </c>
      <c r="K9" s="13">
        <f t="shared" si="1"/>
        <v>0</v>
      </c>
      <c r="L9" s="38">
        <f t="shared" si="2"/>
        <v>94.999999999999986</v>
      </c>
      <c r="M9" s="24">
        <f t="shared" si="3"/>
        <v>0</v>
      </c>
    </row>
    <row r="10" spans="1:20">
      <c r="A10" s="75"/>
      <c r="B10" s="9" t="s">
        <v>11</v>
      </c>
      <c r="C10" s="10">
        <v>1</v>
      </c>
      <c r="D10" s="11">
        <v>38500</v>
      </c>
      <c r="E10" s="10">
        <v>3</v>
      </c>
      <c r="F10" s="12">
        <v>1.87</v>
      </c>
      <c r="G10" s="12">
        <v>0</v>
      </c>
      <c r="H10" s="12">
        <f t="shared" si="0"/>
        <v>0</v>
      </c>
      <c r="I10" s="12">
        <v>1.77</v>
      </c>
      <c r="J10" s="12">
        <v>0</v>
      </c>
      <c r="K10" s="13">
        <f t="shared" si="1"/>
        <v>0</v>
      </c>
      <c r="L10" s="38">
        <f t="shared" si="2"/>
        <v>95</v>
      </c>
      <c r="M10" s="24">
        <f t="shared" si="3"/>
        <v>0</v>
      </c>
    </row>
    <row r="11" spans="1:20">
      <c r="A11" s="75"/>
      <c r="B11" s="9" t="s">
        <v>11</v>
      </c>
      <c r="C11" s="10">
        <v>1</v>
      </c>
      <c r="D11" s="11">
        <v>38508</v>
      </c>
      <c r="E11" s="10">
        <v>4</v>
      </c>
      <c r="F11" s="12">
        <v>2.58</v>
      </c>
      <c r="G11" s="12">
        <v>0</v>
      </c>
      <c r="H11" s="12">
        <f t="shared" si="0"/>
        <v>0</v>
      </c>
      <c r="I11" s="12">
        <v>2.4500000000000002</v>
      </c>
      <c r="J11" s="10">
        <v>0.12</v>
      </c>
      <c r="K11" s="13">
        <f t="shared" si="1"/>
        <v>4.6511627906976747</v>
      </c>
      <c r="L11" s="38">
        <f t="shared" si="2"/>
        <v>90.348837209302317</v>
      </c>
      <c r="M11" s="24">
        <f t="shared" si="3"/>
        <v>4.8979591836734695</v>
      </c>
    </row>
    <row r="12" spans="1:20">
      <c r="A12" s="75"/>
      <c r="B12" s="9" t="s">
        <v>11</v>
      </c>
      <c r="C12" s="10">
        <v>1</v>
      </c>
      <c r="D12" s="11">
        <v>38518</v>
      </c>
      <c r="E12" s="10">
        <v>3</v>
      </c>
      <c r="F12" s="12">
        <v>1.25</v>
      </c>
      <c r="G12" s="12">
        <v>0</v>
      </c>
      <c r="H12" s="12">
        <f t="shared" si="0"/>
        <v>0</v>
      </c>
      <c r="I12" s="12">
        <v>1.19</v>
      </c>
      <c r="J12" s="12">
        <v>0</v>
      </c>
      <c r="K12" s="13">
        <f t="shared" si="1"/>
        <v>0</v>
      </c>
      <c r="L12" s="38">
        <f t="shared" si="2"/>
        <v>95</v>
      </c>
      <c r="M12" s="24">
        <f t="shared" si="3"/>
        <v>0</v>
      </c>
    </row>
    <row r="13" spans="1:20" ht="15.75" thickBot="1">
      <c r="A13" s="76"/>
      <c r="B13" s="9" t="s">
        <v>11</v>
      </c>
      <c r="C13" s="10">
        <v>1</v>
      </c>
      <c r="D13" s="11">
        <v>38529</v>
      </c>
      <c r="E13" s="10">
        <v>3</v>
      </c>
      <c r="F13" s="12">
        <v>1.26</v>
      </c>
      <c r="G13" s="12">
        <v>0</v>
      </c>
      <c r="H13" s="12">
        <f t="shared" si="0"/>
        <v>0</v>
      </c>
      <c r="I13" s="12">
        <v>1.2</v>
      </c>
      <c r="J13" s="12">
        <v>0</v>
      </c>
      <c r="K13" s="13">
        <f t="shared" si="1"/>
        <v>0</v>
      </c>
      <c r="L13" s="38">
        <f t="shared" si="2"/>
        <v>94.999999999999986</v>
      </c>
      <c r="M13" s="25">
        <f t="shared" si="3"/>
        <v>0</v>
      </c>
    </row>
    <row r="14" spans="1:20" ht="15.75" thickBot="1">
      <c r="A14" s="83">
        <v>2006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5"/>
      <c r="O14" s="64">
        <v>2006</v>
      </c>
      <c r="P14" s="34" t="s">
        <v>50</v>
      </c>
      <c r="Q14" s="35" t="s">
        <v>51</v>
      </c>
      <c r="R14" s="35" t="s">
        <v>52</v>
      </c>
      <c r="S14" s="35" t="s">
        <v>53</v>
      </c>
      <c r="T14" s="36" t="s">
        <v>54</v>
      </c>
    </row>
    <row r="15" spans="1:20">
      <c r="A15" s="77">
        <v>2006</v>
      </c>
      <c r="B15" s="4" t="s">
        <v>10</v>
      </c>
      <c r="C15" s="28">
        <v>1</v>
      </c>
      <c r="D15" s="29">
        <v>38817</v>
      </c>
      <c r="E15" s="28">
        <v>15</v>
      </c>
      <c r="F15" s="8">
        <v>1.325</v>
      </c>
      <c r="G15" s="8">
        <v>0</v>
      </c>
      <c r="H15" s="8">
        <f t="shared" ref="H15:H29" si="4">100*G15/F15</f>
        <v>0</v>
      </c>
      <c r="I15" s="8">
        <v>1.2587622719503955</v>
      </c>
      <c r="J15" s="8">
        <f t="shared" ref="J15:J20" si="5">H15</f>
        <v>0</v>
      </c>
      <c r="K15" s="8">
        <f t="shared" ref="K15:K29" si="6">100*J15/F15</f>
        <v>0</v>
      </c>
      <c r="L15" s="50">
        <f t="shared" ref="L15:L29" si="7">100*(0.95*F15-G15-J15)/F15</f>
        <v>94.999999999999986</v>
      </c>
      <c r="M15" s="23">
        <f t="shared" si="3"/>
        <v>0</v>
      </c>
      <c r="O15" s="60" t="s">
        <v>55</v>
      </c>
      <c r="P15" s="20">
        <f>AVERAGE(F15:F29)</f>
        <v>1.7787099715390973</v>
      </c>
      <c r="Q15" s="8">
        <f>MIN(F15:F29)</f>
        <v>0.90957510234905992</v>
      </c>
      <c r="R15" s="8">
        <f>MAX(F15:F29)</f>
        <v>2.71</v>
      </c>
      <c r="S15" s="8">
        <f>PERCENTILE(F15:F29,0.95)</f>
        <v>2.4369395574743651</v>
      </c>
      <c r="T15" s="23">
        <f>100*STDEV(F15:F29)/P15</f>
        <v>29.253808175081968</v>
      </c>
    </row>
    <row r="16" spans="1:20">
      <c r="A16" s="78"/>
      <c r="B16" s="9" t="s">
        <v>10</v>
      </c>
      <c r="C16" s="14">
        <v>1</v>
      </c>
      <c r="D16" s="15">
        <v>38852</v>
      </c>
      <c r="E16" s="14">
        <v>16</v>
      </c>
      <c r="F16" s="13">
        <v>1.3584005723597916</v>
      </c>
      <c r="G16" s="13">
        <v>0</v>
      </c>
      <c r="H16" s="13">
        <f t="shared" si="4"/>
        <v>0</v>
      </c>
      <c r="I16" s="13">
        <v>1.2904805437418023</v>
      </c>
      <c r="J16" s="13">
        <f t="shared" si="5"/>
        <v>0</v>
      </c>
      <c r="K16" s="13">
        <f t="shared" si="6"/>
        <v>0</v>
      </c>
      <c r="L16" s="38">
        <f t="shared" si="7"/>
        <v>95</v>
      </c>
      <c r="M16" s="24">
        <f t="shared" si="3"/>
        <v>0</v>
      </c>
      <c r="O16" s="61" t="s">
        <v>56</v>
      </c>
      <c r="P16" s="21">
        <f>AVERAGE(I15:I29)</f>
        <v>1.6581752910921688</v>
      </c>
      <c r="Q16" s="13">
        <f>MIN(I15:I29)</f>
        <v>0.864096347231607</v>
      </c>
      <c r="R16" s="13">
        <f>MAX(I15:I29)</f>
        <v>2.2039179708580678</v>
      </c>
      <c r="S16" s="13">
        <f>PERCENTILE(I15:I29,0.95)</f>
        <v>2.2011753912574203</v>
      </c>
      <c r="T16" s="24">
        <f>100*STDEV(I15:I29)/P16</f>
        <v>26.81203270046904</v>
      </c>
    </row>
    <row r="17" spans="1:20">
      <c r="A17" s="78"/>
      <c r="B17" s="9" t="s">
        <v>10</v>
      </c>
      <c r="C17" s="14">
        <v>1</v>
      </c>
      <c r="D17" s="15">
        <v>38882</v>
      </c>
      <c r="E17" s="14">
        <v>15</v>
      </c>
      <c r="F17" s="13">
        <v>2.0833896418776581</v>
      </c>
      <c r="G17" s="13">
        <v>0</v>
      </c>
      <c r="H17" s="13">
        <f t="shared" si="4"/>
        <v>0</v>
      </c>
      <c r="I17" s="13">
        <v>1.9792201597837753</v>
      </c>
      <c r="J17" s="13">
        <f t="shared" si="5"/>
        <v>0</v>
      </c>
      <c r="K17" s="13">
        <f t="shared" si="6"/>
        <v>0</v>
      </c>
      <c r="L17" s="38">
        <f t="shared" si="7"/>
        <v>95</v>
      </c>
      <c r="M17" s="24">
        <f t="shared" si="3"/>
        <v>0</v>
      </c>
      <c r="O17" s="61" t="s">
        <v>67</v>
      </c>
      <c r="P17" s="21">
        <f>AVERAGE(H15:H29)</f>
        <v>0</v>
      </c>
      <c r="Q17" s="13">
        <f>MIN(H15:H29)</f>
        <v>0</v>
      </c>
      <c r="R17" s="13">
        <f>MAX(H15:H29)</f>
        <v>0</v>
      </c>
      <c r="S17" s="13">
        <f>PERCENTILE(H15:H29,0.95)</f>
        <v>0</v>
      </c>
      <c r="T17" s="24" t="e">
        <f>100*STDEV(H15:H29)/P17</f>
        <v>#DIV/0!</v>
      </c>
    </row>
    <row r="18" spans="1:20" ht="18">
      <c r="A18" s="78"/>
      <c r="B18" s="9" t="s">
        <v>10</v>
      </c>
      <c r="C18" s="14">
        <v>1</v>
      </c>
      <c r="D18" s="15">
        <v>38918</v>
      </c>
      <c r="E18" s="14">
        <v>11</v>
      </c>
      <c r="F18" s="13">
        <v>1.5563416669978936</v>
      </c>
      <c r="G18" s="13">
        <v>0</v>
      </c>
      <c r="H18" s="13">
        <f t="shared" si="4"/>
        <v>0</v>
      </c>
      <c r="I18" s="13">
        <v>1.4785245836479988</v>
      </c>
      <c r="J18" s="13">
        <f t="shared" si="5"/>
        <v>0</v>
      </c>
      <c r="K18" s="13">
        <f t="shared" si="6"/>
        <v>0</v>
      </c>
      <c r="L18" s="38">
        <f t="shared" si="7"/>
        <v>94.999999999999986</v>
      </c>
      <c r="M18" s="24">
        <f t="shared" si="3"/>
        <v>0</v>
      </c>
      <c r="O18" s="61" t="s">
        <v>68</v>
      </c>
      <c r="P18" s="21">
        <f>AVERAGE(K15:K29)</f>
        <v>9.4485224042244731</v>
      </c>
      <c r="Q18" s="13">
        <f>MIN(K15:K29)</f>
        <v>0</v>
      </c>
      <c r="R18" s="13">
        <f>MAX(K15:K29)</f>
        <v>57.575757575757578</v>
      </c>
      <c r="S18" s="13">
        <f>PERCENTILE(K15:K29,0.95)</f>
        <v>53.95169406239517</v>
      </c>
      <c r="T18" s="24">
        <f>100*STDEV(K15:K29)/P18</f>
        <v>214.11132912288738</v>
      </c>
    </row>
    <row r="19" spans="1:20" ht="18">
      <c r="A19" s="78"/>
      <c r="B19" s="9" t="s">
        <v>10</v>
      </c>
      <c r="C19" s="14">
        <v>1</v>
      </c>
      <c r="D19" s="15">
        <v>38947</v>
      </c>
      <c r="E19" s="14">
        <v>15</v>
      </c>
      <c r="F19" s="13">
        <v>2.0080289359672481</v>
      </c>
      <c r="G19" s="13">
        <v>0</v>
      </c>
      <c r="H19" s="13">
        <f t="shared" si="4"/>
        <v>0</v>
      </c>
      <c r="I19" s="13">
        <v>1.907627489168886</v>
      </c>
      <c r="J19" s="13">
        <f t="shared" si="5"/>
        <v>0</v>
      </c>
      <c r="K19" s="13">
        <f t="shared" si="6"/>
        <v>0</v>
      </c>
      <c r="L19" s="38">
        <f t="shared" si="7"/>
        <v>95</v>
      </c>
      <c r="M19" s="24">
        <f t="shared" si="3"/>
        <v>0</v>
      </c>
      <c r="O19" s="62" t="s">
        <v>69</v>
      </c>
      <c r="P19" s="21">
        <f>AVERAGE(M15:M29)</f>
        <v>10.825794173620261</v>
      </c>
      <c r="Q19" s="13">
        <f>MIN(M15:M29)</f>
        <v>0</v>
      </c>
      <c r="R19" s="13">
        <f>MAX(M15:M29)</f>
        <v>68.59903381642512</v>
      </c>
      <c r="S19" s="13">
        <f>PERCENTILE(M15:M29,0.95)</f>
        <v>62.897891963109345</v>
      </c>
      <c r="T19" s="24">
        <f>100*STDEV(M15:M29)/P19</f>
        <v>216.82444588948107</v>
      </c>
    </row>
    <row r="20" spans="1:20" ht="18.75" thickBot="1">
      <c r="A20" s="78"/>
      <c r="B20" s="9" t="s">
        <v>10</v>
      </c>
      <c r="C20" s="14">
        <v>1</v>
      </c>
      <c r="D20" s="15">
        <v>38985</v>
      </c>
      <c r="E20" s="14">
        <v>9</v>
      </c>
      <c r="F20" s="13">
        <v>0.90957510234905992</v>
      </c>
      <c r="G20" s="13">
        <v>0</v>
      </c>
      <c r="H20" s="13">
        <f t="shared" si="4"/>
        <v>0</v>
      </c>
      <c r="I20" s="13">
        <v>0.864096347231607</v>
      </c>
      <c r="J20" s="13">
        <f t="shared" si="5"/>
        <v>0</v>
      </c>
      <c r="K20" s="13">
        <f t="shared" si="6"/>
        <v>0</v>
      </c>
      <c r="L20" s="38">
        <f t="shared" si="7"/>
        <v>95</v>
      </c>
      <c r="M20" s="24">
        <f t="shared" si="3"/>
        <v>0</v>
      </c>
      <c r="O20" s="63" t="s">
        <v>70</v>
      </c>
      <c r="P20" s="22">
        <f>AVERAGE(L15:L29)</f>
        <v>85.551477595775523</v>
      </c>
      <c r="Q20" s="16">
        <f>MIN(L15:L29)</f>
        <v>37.424242424242422</v>
      </c>
      <c r="R20" s="16">
        <f>MAX(L15:L29)</f>
        <v>95</v>
      </c>
      <c r="S20" s="16">
        <f>PERCENTILE(L15:L29,0.95)</f>
        <v>95</v>
      </c>
      <c r="T20" s="25">
        <f>100*STDEV(L15:L29)/P20</f>
        <v>23.646998825368978</v>
      </c>
    </row>
    <row r="21" spans="1:20">
      <c r="A21" s="78"/>
      <c r="B21" s="9" t="s">
        <v>11</v>
      </c>
      <c r="C21" s="14">
        <v>1</v>
      </c>
      <c r="D21" s="15">
        <v>38838</v>
      </c>
      <c r="E21" s="14">
        <v>3</v>
      </c>
      <c r="F21" s="13">
        <v>2.3199136535348082</v>
      </c>
      <c r="G21" s="13">
        <v>0</v>
      </c>
      <c r="H21" s="13">
        <f t="shared" si="4"/>
        <v>0</v>
      </c>
      <c r="I21" s="13">
        <v>2.2039179708580678</v>
      </c>
      <c r="J21" s="13">
        <v>0</v>
      </c>
      <c r="K21" s="13">
        <f t="shared" si="6"/>
        <v>0</v>
      </c>
      <c r="L21" s="38">
        <f t="shared" si="7"/>
        <v>95</v>
      </c>
      <c r="M21" s="24">
        <f t="shared" si="3"/>
        <v>0</v>
      </c>
    </row>
    <row r="22" spans="1:20">
      <c r="A22" s="78"/>
      <c r="B22" s="9" t="s">
        <v>11</v>
      </c>
      <c r="C22" s="14">
        <v>1</v>
      </c>
      <c r="D22" s="15">
        <v>38853</v>
      </c>
      <c r="E22" s="14">
        <v>4</v>
      </c>
      <c r="F22" s="13">
        <v>1.72</v>
      </c>
      <c r="G22" s="13">
        <v>0</v>
      </c>
      <c r="H22" s="13">
        <f t="shared" si="4"/>
        <v>0</v>
      </c>
      <c r="I22" s="13">
        <v>1.63</v>
      </c>
      <c r="J22" s="13">
        <v>0</v>
      </c>
      <c r="K22" s="13">
        <f t="shared" si="6"/>
        <v>0</v>
      </c>
      <c r="L22" s="38">
        <f t="shared" si="7"/>
        <v>94.999999999999986</v>
      </c>
      <c r="M22" s="24">
        <f t="shared" si="3"/>
        <v>0</v>
      </c>
    </row>
    <row r="23" spans="1:20">
      <c r="A23" s="78"/>
      <c r="B23" s="9" t="s">
        <v>11</v>
      </c>
      <c r="C23" s="14">
        <v>1</v>
      </c>
      <c r="D23" s="15">
        <v>38871</v>
      </c>
      <c r="E23" s="14">
        <v>3</v>
      </c>
      <c r="F23" s="13">
        <v>2.11</v>
      </c>
      <c r="G23" s="13">
        <v>0</v>
      </c>
      <c r="H23" s="13">
        <f t="shared" si="4"/>
        <v>0</v>
      </c>
      <c r="I23" s="13">
        <v>2.0099999999999998</v>
      </c>
      <c r="J23" s="13">
        <v>0.67</v>
      </c>
      <c r="K23" s="13">
        <f t="shared" si="6"/>
        <v>31.753554502369671</v>
      </c>
      <c r="L23" s="38">
        <f t="shared" si="7"/>
        <v>63.246445497630333</v>
      </c>
      <c r="M23" s="24">
        <f t="shared" si="3"/>
        <v>33.333333333333336</v>
      </c>
    </row>
    <row r="24" spans="1:20">
      <c r="A24" s="78"/>
      <c r="B24" s="9" t="s">
        <v>11</v>
      </c>
      <c r="C24" s="14">
        <v>1</v>
      </c>
      <c r="D24" s="15">
        <v>38878</v>
      </c>
      <c r="E24" s="14">
        <v>3</v>
      </c>
      <c r="F24" s="13">
        <v>1.35</v>
      </c>
      <c r="G24" s="13">
        <v>0</v>
      </c>
      <c r="H24" s="13">
        <f t="shared" si="4"/>
        <v>0</v>
      </c>
      <c r="I24" s="13">
        <v>1.29</v>
      </c>
      <c r="J24" s="13">
        <v>0</v>
      </c>
      <c r="K24" s="13">
        <f t="shared" si="6"/>
        <v>0</v>
      </c>
      <c r="L24" s="38">
        <f t="shared" si="7"/>
        <v>95</v>
      </c>
      <c r="M24" s="24">
        <f t="shared" si="3"/>
        <v>0</v>
      </c>
    </row>
    <row r="25" spans="1:20">
      <c r="A25" s="78"/>
      <c r="B25" s="9" t="s">
        <v>11</v>
      </c>
      <c r="C25" s="14">
        <v>1</v>
      </c>
      <c r="D25" s="15">
        <v>38882</v>
      </c>
      <c r="E25" s="14">
        <v>3</v>
      </c>
      <c r="F25" s="13">
        <v>2.31</v>
      </c>
      <c r="G25" s="13">
        <v>0</v>
      </c>
      <c r="H25" s="13">
        <f t="shared" si="4"/>
        <v>0</v>
      </c>
      <c r="I25" s="13">
        <v>2.2000000000000002</v>
      </c>
      <c r="J25" s="13">
        <v>1.33</v>
      </c>
      <c r="K25" s="13">
        <f t="shared" si="6"/>
        <v>57.575757575757578</v>
      </c>
      <c r="L25" s="38">
        <f t="shared" si="7"/>
        <v>37.424242424242422</v>
      </c>
      <c r="M25" s="24">
        <f t="shared" si="3"/>
        <v>60.454545454545453</v>
      </c>
    </row>
    <row r="26" spans="1:20">
      <c r="A26" s="78"/>
      <c r="B26" s="9" t="s">
        <v>11</v>
      </c>
      <c r="C26" s="14">
        <v>1</v>
      </c>
      <c r="D26" s="15">
        <v>38887</v>
      </c>
      <c r="E26" s="14">
        <v>3</v>
      </c>
      <c r="F26" s="13">
        <v>2.71</v>
      </c>
      <c r="G26" s="13">
        <v>0</v>
      </c>
      <c r="H26" s="13">
        <f t="shared" si="4"/>
        <v>0</v>
      </c>
      <c r="I26" s="13">
        <v>2.0699999999999998</v>
      </c>
      <c r="J26" s="13">
        <v>1.42</v>
      </c>
      <c r="K26" s="13">
        <f t="shared" si="6"/>
        <v>52.398523985239855</v>
      </c>
      <c r="L26" s="38">
        <f t="shared" si="7"/>
        <v>42.601476014760152</v>
      </c>
      <c r="M26" s="24">
        <f t="shared" si="3"/>
        <v>68.59903381642512</v>
      </c>
    </row>
    <row r="27" spans="1:20">
      <c r="A27" s="78"/>
      <c r="B27" s="9" t="s">
        <v>11</v>
      </c>
      <c r="C27" s="14">
        <v>1</v>
      </c>
      <c r="D27" s="15">
        <v>38896</v>
      </c>
      <c r="E27" s="14">
        <v>3</v>
      </c>
      <c r="F27" s="13">
        <v>1.25</v>
      </c>
      <c r="G27" s="13">
        <v>0</v>
      </c>
      <c r="H27" s="13">
        <f t="shared" si="4"/>
        <v>0</v>
      </c>
      <c r="I27" s="13">
        <v>1.19</v>
      </c>
      <c r="J27" s="13">
        <v>0</v>
      </c>
      <c r="K27" s="13">
        <f t="shared" si="6"/>
        <v>0</v>
      </c>
      <c r="L27" s="38">
        <f t="shared" si="7"/>
        <v>95</v>
      </c>
      <c r="M27" s="24">
        <f t="shared" si="3"/>
        <v>0</v>
      </c>
    </row>
    <row r="28" spans="1:20" ht="15" customHeight="1">
      <c r="A28" s="78"/>
      <c r="B28" s="9" t="s">
        <v>11</v>
      </c>
      <c r="C28" s="14">
        <v>1</v>
      </c>
      <c r="D28" s="15">
        <v>36721</v>
      </c>
      <c r="E28" s="14">
        <v>2</v>
      </c>
      <c r="F28" s="13">
        <v>1.37</v>
      </c>
      <c r="G28" s="13">
        <v>0</v>
      </c>
      <c r="H28" s="13">
        <f t="shared" si="4"/>
        <v>0</v>
      </c>
      <c r="I28" s="13">
        <v>1.31</v>
      </c>
      <c r="J28" s="13">
        <v>0</v>
      </c>
      <c r="K28" s="13">
        <f t="shared" si="6"/>
        <v>0</v>
      </c>
      <c r="L28" s="38">
        <f t="shared" si="7"/>
        <v>95</v>
      </c>
      <c r="M28" s="24">
        <f t="shared" si="3"/>
        <v>0</v>
      </c>
    </row>
    <row r="29" spans="1:20" ht="15.75" thickBot="1">
      <c r="A29" s="78"/>
      <c r="B29" s="9" t="s">
        <v>11</v>
      </c>
      <c r="C29" s="14">
        <v>1</v>
      </c>
      <c r="D29" s="15">
        <v>38921</v>
      </c>
      <c r="E29" s="14">
        <v>4</v>
      </c>
      <c r="F29" s="13">
        <v>2.2999999999999998</v>
      </c>
      <c r="G29" s="13">
        <v>0</v>
      </c>
      <c r="H29" s="13">
        <f t="shared" si="4"/>
        <v>0</v>
      </c>
      <c r="I29" s="13">
        <v>2.19</v>
      </c>
      <c r="J29" s="13">
        <v>0</v>
      </c>
      <c r="K29" s="13">
        <f t="shared" si="6"/>
        <v>0</v>
      </c>
      <c r="L29" s="38">
        <f t="shared" si="7"/>
        <v>95</v>
      </c>
      <c r="M29" s="25">
        <f t="shared" si="3"/>
        <v>0</v>
      </c>
    </row>
    <row r="30" spans="1:20" ht="15.75" thickBot="1">
      <c r="A30" s="83">
        <v>2008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5"/>
      <c r="O30" s="64">
        <v>2008</v>
      </c>
      <c r="P30" s="34" t="s">
        <v>50</v>
      </c>
      <c r="Q30" s="35" t="s">
        <v>51</v>
      </c>
      <c r="R30" s="35" t="s">
        <v>52</v>
      </c>
      <c r="S30" s="35" t="s">
        <v>53</v>
      </c>
      <c r="T30" s="36" t="s">
        <v>54</v>
      </c>
    </row>
    <row r="31" spans="1:20">
      <c r="A31" s="74">
        <v>2008</v>
      </c>
      <c r="B31" s="5" t="s">
        <v>20</v>
      </c>
      <c r="C31" s="28">
        <v>1</v>
      </c>
      <c r="D31" s="29">
        <v>39609</v>
      </c>
      <c r="E31" s="28">
        <v>14</v>
      </c>
      <c r="F31" s="8">
        <v>2.88</v>
      </c>
      <c r="G31" s="8">
        <v>0</v>
      </c>
      <c r="H31" s="8">
        <f t="shared" ref="H31:H66" si="8">100*G31/F31</f>
        <v>0</v>
      </c>
      <c r="I31" s="8">
        <v>2.74</v>
      </c>
      <c r="J31" s="8">
        <v>0.45</v>
      </c>
      <c r="K31" s="8">
        <f t="shared" ref="K31:K63" si="9">100*J31/F31</f>
        <v>15.625</v>
      </c>
      <c r="L31" s="50">
        <f t="shared" ref="L31:L63" si="10">100*(0.95*F31-G31-J31)/F31</f>
        <v>79.374999999999986</v>
      </c>
      <c r="M31" s="23">
        <f t="shared" si="3"/>
        <v>16.423357664233578</v>
      </c>
      <c r="O31" s="60" t="s">
        <v>55</v>
      </c>
      <c r="P31" s="20">
        <f>AVERAGE(F31:F66)</f>
        <v>2.1198356153613052</v>
      </c>
      <c r="Q31" s="8">
        <f>MIN(F31:F66)</f>
        <v>0.53296891014690817</v>
      </c>
      <c r="R31" s="8">
        <f>MAX(F31:F66)</f>
        <v>10.67</v>
      </c>
      <c r="S31" s="8">
        <f>PERCENTILE(F31:F66,0.95)</f>
        <v>5.2644057153258101</v>
      </c>
      <c r="T31" s="23">
        <f>100*STDEV(F31:F66)/P31</f>
        <v>95.024920617370341</v>
      </c>
    </row>
    <row r="32" spans="1:20" ht="15" customHeight="1">
      <c r="A32" s="75"/>
      <c r="B32" s="10" t="s">
        <v>20</v>
      </c>
      <c r="C32" s="14">
        <v>1</v>
      </c>
      <c r="D32" s="15">
        <v>39623</v>
      </c>
      <c r="E32" s="14">
        <v>37</v>
      </c>
      <c r="F32" s="13">
        <v>7.67</v>
      </c>
      <c r="G32" s="13">
        <v>0</v>
      </c>
      <c r="H32" s="13">
        <f t="shared" si="8"/>
        <v>0</v>
      </c>
      <c r="I32" s="13">
        <v>7.1</v>
      </c>
      <c r="J32" s="13">
        <v>0.81</v>
      </c>
      <c r="K32" s="13">
        <f t="shared" si="9"/>
        <v>10.560625814863103</v>
      </c>
      <c r="L32" s="38">
        <f t="shared" si="10"/>
        <v>84.439374185136899</v>
      </c>
      <c r="M32" s="24">
        <f t="shared" si="3"/>
        <v>11.408450704225354</v>
      </c>
      <c r="O32" s="61" t="s">
        <v>56</v>
      </c>
      <c r="P32" s="21">
        <f>AVERAGE(I31:I66)</f>
        <v>1.9980584372732875</v>
      </c>
      <c r="Q32" s="13">
        <f>MIN(I31:I66)</f>
        <v>0.50632046463956271</v>
      </c>
      <c r="R32" s="13">
        <f>MAX(I31:I66)</f>
        <v>9.7200000000000006</v>
      </c>
      <c r="S32" s="13">
        <f>PERCENTILE(I31:I66,0.95)</f>
        <v>4.9550000000000001</v>
      </c>
      <c r="T32" s="24">
        <f>100*STDEV(I31:I66)/P32</f>
        <v>92.516334333901554</v>
      </c>
    </row>
    <row r="33" spans="1:20">
      <c r="A33" s="75"/>
      <c r="B33" s="10" t="s">
        <v>20</v>
      </c>
      <c r="C33" s="14">
        <v>1</v>
      </c>
      <c r="D33" s="15">
        <v>39662</v>
      </c>
      <c r="E33" s="14">
        <v>12</v>
      </c>
      <c r="F33" s="13">
        <v>2.89</v>
      </c>
      <c r="G33" s="13">
        <v>0</v>
      </c>
      <c r="H33" s="13">
        <f t="shared" si="8"/>
        <v>0</v>
      </c>
      <c r="I33" s="13">
        <v>2.74</v>
      </c>
      <c r="J33" s="13">
        <v>0.27</v>
      </c>
      <c r="K33" s="13">
        <f t="shared" si="9"/>
        <v>9.3425605536332181</v>
      </c>
      <c r="L33" s="38">
        <f t="shared" si="10"/>
        <v>85.657439446366766</v>
      </c>
      <c r="M33" s="24">
        <f t="shared" si="3"/>
        <v>9.8540145985401466</v>
      </c>
      <c r="O33" s="61" t="s">
        <v>67</v>
      </c>
      <c r="P33" s="21">
        <f>AVERAGE(H31:H66)</f>
        <v>0</v>
      </c>
      <c r="Q33" s="13">
        <f>MIN(H31:H66)</f>
        <v>0</v>
      </c>
      <c r="R33" s="13">
        <f>MAX(H31:H66)</f>
        <v>0</v>
      </c>
      <c r="S33" s="13">
        <f>PERCENTILE(H31:H66,0.95)</f>
        <v>0</v>
      </c>
      <c r="T33" s="24" t="e">
        <f>100*STDEV(H31:H66)/P33</f>
        <v>#DIV/0!</v>
      </c>
    </row>
    <row r="34" spans="1:20" ht="15.75" customHeight="1">
      <c r="A34" s="75"/>
      <c r="B34" s="10" t="s">
        <v>20</v>
      </c>
      <c r="C34" s="14">
        <v>1</v>
      </c>
      <c r="D34" s="15">
        <v>39678</v>
      </c>
      <c r="E34" s="14">
        <v>6</v>
      </c>
      <c r="F34" s="13">
        <v>2.0099999999999998</v>
      </c>
      <c r="G34" s="13">
        <v>0</v>
      </c>
      <c r="H34" s="13">
        <f t="shared" si="8"/>
        <v>0</v>
      </c>
      <c r="I34" s="13">
        <v>1.92</v>
      </c>
      <c r="J34" s="13">
        <v>1</v>
      </c>
      <c r="K34" s="13">
        <f t="shared" si="9"/>
        <v>49.75124378109453</v>
      </c>
      <c r="L34" s="38">
        <f t="shared" si="10"/>
        <v>45.248756218905463</v>
      </c>
      <c r="M34" s="24">
        <f t="shared" si="3"/>
        <v>52.083333333333336</v>
      </c>
      <c r="O34" s="61" t="s">
        <v>68</v>
      </c>
      <c r="P34" s="21">
        <f>AVERAGE(K31:K66)</f>
        <v>14.963207110100951</v>
      </c>
      <c r="Q34" s="13">
        <f>MIN(K31:K66)</f>
        <v>0</v>
      </c>
      <c r="R34" s="13">
        <f>MAX(K31:K66)</f>
        <v>89.285714285714292</v>
      </c>
      <c r="S34" s="13">
        <f>PERCENTILE(K31:K66,0.95)</f>
        <v>59.813605670150096</v>
      </c>
      <c r="T34" s="24">
        <f>100*STDEV(K31:K66)/P34</f>
        <v>157.06065514387379</v>
      </c>
    </row>
    <row r="35" spans="1:20" ht="18">
      <c r="A35" s="75"/>
      <c r="B35" s="10" t="s">
        <v>20</v>
      </c>
      <c r="C35" s="14">
        <v>1</v>
      </c>
      <c r="D35" s="15">
        <v>39684</v>
      </c>
      <c r="E35" s="14">
        <v>6</v>
      </c>
      <c r="F35" s="13">
        <v>1.06</v>
      </c>
      <c r="G35" s="13">
        <v>0</v>
      </c>
      <c r="H35" s="13">
        <f t="shared" si="8"/>
        <v>0</v>
      </c>
      <c r="I35" s="13">
        <v>1.01</v>
      </c>
      <c r="J35" s="13">
        <v>0</v>
      </c>
      <c r="K35" s="13">
        <f t="shared" si="9"/>
        <v>0</v>
      </c>
      <c r="L35" s="38">
        <f t="shared" si="10"/>
        <v>94.999999999999986</v>
      </c>
      <c r="M35" s="24">
        <f t="shared" si="3"/>
        <v>0</v>
      </c>
      <c r="O35" s="62" t="s">
        <v>69</v>
      </c>
      <c r="P35" s="21">
        <f>AVERAGE(M31:M66)</f>
        <v>15.747710277312429</v>
      </c>
      <c r="Q35" s="13">
        <f>MIN(M31:M66)</f>
        <v>0</v>
      </c>
      <c r="R35" s="13">
        <f>MAX(M31:M66)</f>
        <v>93.75</v>
      </c>
      <c r="S35" s="13">
        <f>PERCENTILE(M31:M66,0.95)</f>
        <v>62.916935435102509</v>
      </c>
      <c r="T35" s="24">
        <f>100*STDEV(M31:M66)/P35</f>
        <v>156.7318787005679</v>
      </c>
    </row>
    <row r="36" spans="1:20" ht="18.75" thickBot="1">
      <c r="A36" s="75"/>
      <c r="B36" s="10" t="s">
        <v>20</v>
      </c>
      <c r="C36" s="14">
        <v>1</v>
      </c>
      <c r="D36" s="15">
        <v>39690</v>
      </c>
      <c r="E36" s="14">
        <v>21</v>
      </c>
      <c r="F36" s="13">
        <v>4.43</v>
      </c>
      <c r="G36" s="13">
        <v>0</v>
      </c>
      <c r="H36" s="13">
        <f t="shared" si="8"/>
        <v>0</v>
      </c>
      <c r="I36" s="13">
        <v>4.21</v>
      </c>
      <c r="J36" s="13">
        <v>0.24</v>
      </c>
      <c r="K36" s="13">
        <f t="shared" si="9"/>
        <v>5.4176072234762982</v>
      </c>
      <c r="L36" s="38">
        <f t="shared" si="10"/>
        <v>89.582392776523704</v>
      </c>
      <c r="M36" s="24">
        <f t="shared" si="3"/>
        <v>5.7007125890736337</v>
      </c>
      <c r="O36" s="63" t="s">
        <v>70</v>
      </c>
      <c r="P36" s="22">
        <f>AVERAGE(L31:L66)</f>
        <v>80.036792889899033</v>
      </c>
      <c r="Q36" s="16">
        <f>MIN(L31:L66)</f>
        <v>5.7142857142857073</v>
      </c>
      <c r="R36" s="16">
        <f>MAX(L31:L66)</f>
        <v>95</v>
      </c>
      <c r="S36" s="16">
        <f>PERCENTILE(L31:L66,0.95)</f>
        <v>95</v>
      </c>
      <c r="T36" s="25">
        <f>100*STDEV(L31:L66)/P36</f>
        <v>29.363134464905912</v>
      </c>
    </row>
    <row r="37" spans="1:20">
      <c r="A37" s="75"/>
      <c r="B37" s="10" t="s">
        <v>20</v>
      </c>
      <c r="C37" s="14">
        <v>1</v>
      </c>
      <c r="D37" s="15">
        <v>39711</v>
      </c>
      <c r="E37" s="14">
        <v>6</v>
      </c>
      <c r="F37" s="13">
        <v>1.38</v>
      </c>
      <c r="G37" s="13">
        <v>0</v>
      </c>
      <c r="H37" s="13">
        <f t="shared" si="8"/>
        <v>0</v>
      </c>
      <c r="I37" s="13">
        <v>1.31</v>
      </c>
      <c r="J37" s="13">
        <v>0.05</v>
      </c>
      <c r="K37" s="13">
        <f t="shared" si="9"/>
        <v>3.6231884057971016</v>
      </c>
      <c r="L37" s="38">
        <f t="shared" si="10"/>
        <v>91.376811594202906</v>
      </c>
      <c r="M37" s="24">
        <f t="shared" si="3"/>
        <v>3.8167938931297711</v>
      </c>
    </row>
    <row r="38" spans="1:20">
      <c r="A38" s="75"/>
      <c r="B38" s="10" t="s">
        <v>11</v>
      </c>
      <c r="C38" s="14">
        <v>1</v>
      </c>
      <c r="D38" s="15">
        <v>39620</v>
      </c>
      <c r="E38" s="14">
        <v>3</v>
      </c>
      <c r="F38" s="13">
        <v>1.24</v>
      </c>
      <c r="G38" s="13">
        <v>0</v>
      </c>
      <c r="H38" s="13">
        <f t="shared" si="8"/>
        <v>0</v>
      </c>
      <c r="I38" s="13">
        <v>1.18</v>
      </c>
      <c r="J38" s="13">
        <v>0</v>
      </c>
      <c r="K38" s="13">
        <f t="shared" si="9"/>
        <v>0</v>
      </c>
      <c r="L38" s="38">
        <f t="shared" si="10"/>
        <v>95</v>
      </c>
      <c r="M38" s="24">
        <f t="shared" si="3"/>
        <v>0</v>
      </c>
    </row>
    <row r="39" spans="1:20">
      <c r="A39" s="75"/>
      <c r="B39" s="10" t="s">
        <v>11</v>
      </c>
      <c r="C39" s="14">
        <v>1</v>
      </c>
      <c r="D39" s="15">
        <v>39626</v>
      </c>
      <c r="E39" s="14">
        <v>2</v>
      </c>
      <c r="F39" s="13">
        <v>1.33</v>
      </c>
      <c r="G39" s="13">
        <v>0</v>
      </c>
      <c r="H39" s="13">
        <f t="shared" si="8"/>
        <v>0</v>
      </c>
      <c r="I39" s="13">
        <v>1.27</v>
      </c>
      <c r="J39" s="13">
        <v>0</v>
      </c>
      <c r="K39" s="13">
        <f t="shared" si="9"/>
        <v>0</v>
      </c>
      <c r="L39" s="38">
        <f t="shared" si="10"/>
        <v>95</v>
      </c>
      <c r="M39" s="24">
        <f t="shared" si="3"/>
        <v>0</v>
      </c>
    </row>
    <row r="40" spans="1:20">
      <c r="A40" s="75"/>
      <c r="B40" s="10" t="s">
        <v>11</v>
      </c>
      <c r="C40" s="14">
        <v>1</v>
      </c>
      <c r="D40" s="15">
        <v>39631</v>
      </c>
      <c r="E40" s="14">
        <v>3</v>
      </c>
      <c r="F40" s="13">
        <v>1.1599999999999999</v>
      </c>
      <c r="G40" s="13">
        <v>0</v>
      </c>
      <c r="H40" s="13">
        <f t="shared" si="8"/>
        <v>0</v>
      </c>
      <c r="I40" s="13">
        <v>1.1000000000000001</v>
      </c>
      <c r="J40" s="13">
        <v>0</v>
      </c>
      <c r="K40" s="13">
        <f t="shared" si="9"/>
        <v>0</v>
      </c>
      <c r="L40" s="38">
        <f t="shared" si="10"/>
        <v>95</v>
      </c>
      <c r="M40" s="24">
        <f t="shared" si="3"/>
        <v>0</v>
      </c>
    </row>
    <row r="41" spans="1:20">
      <c r="A41" s="75"/>
      <c r="B41" s="10" t="s">
        <v>11</v>
      </c>
      <c r="C41" s="14">
        <v>1</v>
      </c>
      <c r="D41" s="15">
        <v>39639</v>
      </c>
      <c r="E41" s="14">
        <v>4</v>
      </c>
      <c r="F41" s="13">
        <v>1.1000000000000001</v>
      </c>
      <c r="G41" s="13">
        <v>0</v>
      </c>
      <c r="H41" s="13">
        <f t="shared" si="8"/>
        <v>0</v>
      </c>
      <c r="I41" s="13">
        <v>1.05</v>
      </c>
      <c r="J41" s="13">
        <v>0.43</v>
      </c>
      <c r="K41" s="13">
        <f t="shared" si="9"/>
        <v>39.090909090909086</v>
      </c>
      <c r="L41" s="38">
        <f t="shared" si="10"/>
        <v>55.909090909090907</v>
      </c>
      <c r="M41" s="24">
        <f t="shared" si="3"/>
        <v>40.952380952380949</v>
      </c>
    </row>
    <row r="42" spans="1:20">
      <c r="A42" s="75"/>
      <c r="B42" s="10" t="s">
        <v>11</v>
      </c>
      <c r="C42" s="14">
        <v>1</v>
      </c>
      <c r="D42" s="15">
        <v>39652</v>
      </c>
      <c r="E42" s="14">
        <v>4</v>
      </c>
      <c r="F42" s="13">
        <v>1</v>
      </c>
      <c r="G42" s="13">
        <v>0</v>
      </c>
      <c r="H42" s="13">
        <f t="shared" si="8"/>
        <v>0</v>
      </c>
      <c r="I42" s="13">
        <v>0.95</v>
      </c>
      <c r="J42" s="13">
        <v>0</v>
      </c>
      <c r="K42" s="13">
        <f t="shared" si="9"/>
        <v>0</v>
      </c>
      <c r="L42" s="38">
        <f t="shared" si="10"/>
        <v>95</v>
      </c>
      <c r="M42" s="24">
        <f t="shared" si="3"/>
        <v>0</v>
      </c>
    </row>
    <row r="43" spans="1:20">
      <c r="A43" s="75"/>
      <c r="B43" s="10" t="s">
        <v>11</v>
      </c>
      <c r="C43" s="14">
        <v>1</v>
      </c>
      <c r="D43" s="15">
        <v>39660</v>
      </c>
      <c r="E43" s="14">
        <v>8</v>
      </c>
      <c r="F43" s="13">
        <v>2.97</v>
      </c>
      <c r="G43" s="13">
        <v>0</v>
      </c>
      <c r="H43" s="13">
        <f t="shared" si="8"/>
        <v>0</v>
      </c>
      <c r="I43" s="13">
        <v>2.82</v>
      </c>
      <c r="J43" s="13">
        <v>0.8</v>
      </c>
      <c r="K43" s="13">
        <f t="shared" si="9"/>
        <v>26.936026936026934</v>
      </c>
      <c r="L43" s="38">
        <f t="shared" si="10"/>
        <v>68.063973063973052</v>
      </c>
      <c r="M43" s="24">
        <f t="shared" si="3"/>
        <v>28.368794326241137</v>
      </c>
    </row>
    <row r="44" spans="1:20">
      <c r="A44" s="75"/>
      <c r="B44" s="10" t="s">
        <v>11</v>
      </c>
      <c r="C44" s="14">
        <v>1</v>
      </c>
      <c r="D44" s="15">
        <v>39668</v>
      </c>
      <c r="E44" s="14">
        <v>3</v>
      </c>
      <c r="F44" s="13">
        <v>0.84</v>
      </c>
      <c r="G44" s="13">
        <v>0</v>
      </c>
      <c r="H44" s="13">
        <f t="shared" si="8"/>
        <v>0</v>
      </c>
      <c r="I44" s="13">
        <v>0.8</v>
      </c>
      <c r="J44" s="13">
        <v>0.75</v>
      </c>
      <c r="K44" s="13">
        <f t="shared" si="9"/>
        <v>89.285714285714292</v>
      </c>
      <c r="L44" s="38">
        <f t="shared" si="10"/>
        <v>5.7142857142857073</v>
      </c>
      <c r="M44" s="24">
        <f t="shared" si="3"/>
        <v>93.75</v>
      </c>
    </row>
    <row r="45" spans="1:20">
      <c r="A45" s="75"/>
      <c r="B45" s="10" t="s">
        <v>11</v>
      </c>
      <c r="C45" s="14">
        <v>1</v>
      </c>
      <c r="D45" s="15">
        <v>39681</v>
      </c>
      <c r="E45" s="14">
        <v>9</v>
      </c>
      <c r="F45" s="13">
        <v>2.59</v>
      </c>
      <c r="G45" s="13">
        <v>0</v>
      </c>
      <c r="H45" s="13">
        <f t="shared" si="8"/>
        <v>0</v>
      </c>
      <c r="I45" s="13">
        <v>2.46</v>
      </c>
      <c r="J45" s="13">
        <v>1.08</v>
      </c>
      <c r="K45" s="13">
        <f t="shared" si="9"/>
        <v>41.698841698841704</v>
      </c>
      <c r="L45" s="38">
        <f t="shared" si="10"/>
        <v>53.301158301158289</v>
      </c>
      <c r="M45" s="24">
        <f t="shared" si="3"/>
        <v>43.902439024390247</v>
      </c>
    </row>
    <row r="46" spans="1:20">
      <c r="A46" s="75"/>
      <c r="B46" s="10" t="s">
        <v>11</v>
      </c>
      <c r="C46" s="14">
        <v>1</v>
      </c>
      <c r="D46" s="15">
        <v>39691</v>
      </c>
      <c r="E46" s="14">
        <v>2</v>
      </c>
      <c r="F46" s="13">
        <v>0.84</v>
      </c>
      <c r="G46" s="13">
        <v>0</v>
      </c>
      <c r="H46" s="13">
        <f t="shared" si="8"/>
        <v>0</v>
      </c>
      <c r="I46" s="13">
        <v>0.8</v>
      </c>
      <c r="J46" s="13">
        <v>0.19</v>
      </c>
      <c r="K46" s="13">
        <f t="shared" si="9"/>
        <v>22.61904761904762</v>
      </c>
      <c r="L46" s="38">
        <f t="shared" si="10"/>
        <v>72.380952380952365</v>
      </c>
      <c r="M46" s="24">
        <f t="shared" si="3"/>
        <v>23.75</v>
      </c>
    </row>
    <row r="47" spans="1:20">
      <c r="A47" s="75"/>
      <c r="B47" s="10" t="s">
        <v>11</v>
      </c>
      <c r="C47" s="14">
        <v>1</v>
      </c>
      <c r="D47" s="15">
        <v>39696</v>
      </c>
      <c r="E47" s="14">
        <v>3</v>
      </c>
      <c r="F47" s="13">
        <v>1.1299999999999999</v>
      </c>
      <c r="G47" s="13">
        <v>0</v>
      </c>
      <c r="H47" s="13">
        <f t="shared" si="8"/>
        <v>0</v>
      </c>
      <c r="I47" s="13">
        <v>1.08</v>
      </c>
      <c r="J47" s="13">
        <v>0.3</v>
      </c>
      <c r="K47" s="13">
        <f t="shared" si="9"/>
        <v>26.548672566371685</v>
      </c>
      <c r="L47" s="38">
        <f t="shared" si="10"/>
        <v>68.451327433628308</v>
      </c>
      <c r="M47" s="24">
        <f t="shared" si="3"/>
        <v>27.777777777777775</v>
      </c>
    </row>
    <row r="48" spans="1:20">
      <c r="A48" s="75"/>
      <c r="B48" s="10" t="s">
        <v>11</v>
      </c>
      <c r="C48" s="14">
        <v>1</v>
      </c>
      <c r="D48" s="15">
        <v>39701</v>
      </c>
      <c r="E48" s="14">
        <v>3</v>
      </c>
      <c r="F48" s="13">
        <v>1.45</v>
      </c>
      <c r="G48" s="13">
        <v>0</v>
      </c>
      <c r="H48" s="13">
        <f t="shared" si="8"/>
        <v>0</v>
      </c>
      <c r="I48" s="13">
        <v>1.38</v>
      </c>
      <c r="J48" s="13">
        <v>0.8</v>
      </c>
      <c r="K48" s="13">
        <f t="shared" si="9"/>
        <v>55.172413793103452</v>
      </c>
      <c r="L48" s="38">
        <f t="shared" si="10"/>
        <v>39.827586206896548</v>
      </c>
      <c r="M48" s="24">
        <f t="shared" si="3"/>
        <v>57.971014492753639</v>
      </c>
    </row>
    <row r="49" spans="1:18">
      <c r="A49" s="75"/>
      <c r="B49" s="10" t="s">
        <v>11</v>
      </c>
      <c r="C49" s="14">
        <v>1</v>
      </c>
      <c r="D49" s="15">
        <v>39705</v>
      </c>
      <c r="E49" s="14">
        <v>2</v>
      </c>
      <c r="F49" s="13">
        <v>1.47</v>
      </c>
      <c r="G49" s="13">
        <v>0</v>
      </c>
      <c r="H49" s="13">
        <f t="shared" si="8"/>
        <v>0</v>
      </c>
      <c r="I49" s="13">
        <v>1.4</v>
      </c>
      <c r="J49" s="13">
        <v>1</v>
      </c>
      <c r="K49" s="13">
        <f t="shared" si="9"/>
        <v>68.02721088435375</v>
      </c>
      <c r="L49" s="38">
        <f t="shared" si="10"/>
        <v>26.972789115646247</v>
      </c>
      <c r="M49" s="24">
        <f t="shared" si="3"/>
        <v>71.428571428571431</v>
      </c>
    </row>
    <row r="50" spans="1:18">
      <c r="A50" s="75"/>
      <c r="B50" s="10" t="s">
        <v>21</v>
      </c>
      <c r="C50" s="14">
        <v>1</v>
      </c>
      <c r="D50" s="15">
        <v>39627</v>
      </c>
      <c r="E50" s="14">
        <v>11</v>
      </c>
      <c r="F50" s="13">
        <v>4.4625409537677472</v>
      </c>
      <c r="G50" s="13">
        <v>0</v>
      </c>
      <c r="H50" s="13">
        <f t="shared" si="8"/>
        <v>0</v>
      </c>
      <c r="I50" s="13">
        <v>4.24</v>
      </c>
      <c r="J50" s="13">
        <v>0</v>
      </c>
      <c r="K50" s="13">
        <f t="shared" si="9"/>
        <v>0</v>
      </c>
      <c r="L50" s="38">
        <f t="shared" si="10"/>
        <v>95</v>
      </c>
      <c r="M50" s="24">
        <f t="shared" si="3"/>
        <v>0</v>
      </c>
    </row>
    <row r="51" spans="1:18">
      <c r="A51" s="75"/>
      <c r="B51" s="10" t="s">
        <v>21</v>
      </c>
      <c r="C51" s="14">
        <v>1</v>
      </c>
      <c r="D51" s="15">
        <v>39637</v>
      </c>
      <c r="E51" s="14">
        <v>7</v>
      </c>
      <c r="F51" s="13">
        <v>2.1333090644339281</v>
      </c>
      <c r="G51" s="13">
        <v>0</v>
      </c>
      <c r="H51" s="13">
        <f t="shared" si="8"/>
        <v>0</v>
      </c>
      <c r="I51" s="13">
        <v>2.02</v>
      </c>
      <c r="J51" s="13">
        <v>0</v>
      </c>
      <c r="K51" s="13">
        <f t="shared" si="9"/>
        <v>0</v>
      </c>
      <c r="L51" s="38">
        <f t="shared" si="10"/>
        <v>94.999999999999986</v>
      </c>
      <c r="M51" s="24">
        <f t="shared" si="3"/>
        <v>0</v>
      </c>
    </row>
    <row r="52" spans="1:18">
      <c r="A52" s="75"/>
      <c r="B52" s="10" t="s">
        <v>21</v>
      </c>
      <c r="C52" s="14">
        <v>1</v>
      </c>
      <c r="D52" s="15">
        <v>39645</v>
      </c>
      <c r="E52" s="14">
        <v>23</v>
      </c>
      <c r="F52" s="13">
        <v>10.67</v>
      </c>
      <c r="G52" s="13">
        <v>0</v>
      </c>
      <c r="H52" s="13">
        <f t="shared" si="8"/>
        <v>0</v>
      </c>
      <c r="I52" s="13">
        <v>9.7200000000000006</v>
      </c>
      <c r="J52" s="13">
        <v>1.91</v>
      </c>
      <c r="K52" s="13">
        <f t="shared" si="9"/>
        <v>17.900656044985944</v>
      </c>
      <c r="L52" s="38">
        <f t="shared" si="10"/>
        <v>77.099343955014064</v>
      </c>
      <c r="M52" s="24">
        <f t="shared" si="3"/>
        <v>19.650205761316869</v>
      </c>
    </row>
    <row r="53" spans="1:18">
      <c r="A53" s="75"/>
      <c r="B53" s="10" t="s">
        <v>21</v>
      </c>
      <c r="C53" s="14">
        <v>1</v>
      </c>
      <c r="D53" s="15">
        <v>39669</v>
      </c>
      <c r="E53" s="14">
        <v>10</v>
      </c>
      <c r="F53" s="13">
        <v>1.6294139060793595</v>
      </c>
      <c r="G53" s="13">
        <v>0</v>
      </c>
      <c r="H53" s="13">
        <f t="shared" si="8"/>
        <v>0</v>
      </c>
      <c r="I53" s="13">
        <v>1.5479432107753912</v>
      </c>
      <c r="J53" s="13">
        <v>0.93</v>
      </c>
      <c r="K53" s="13">
        <f t="shared" si="9"/>
        <v>57.07573726541554</v>
      </c>
      <c r="L53" s="38">
        <f t="shared" si="10"/>
        <v>37.924262734584445</v>
      </c>
      <c r="M53" s="24">
        <f t="shared" si="3"/>
        <v>60.079723437279533</v>
      </c>
    </row>
    <row r="54" spans="1:18">
      <c r="A54" s="75"/>
      <c r="B54" s="10" t="s">
        <v>21</v>
      </c>
      <c r="C54" s="14">
        <v>1</v>
      </c>
      <c r="D54" s="15">
        <v>39698</v>
      </c>
      <c r="E54" s="14">
        <v>4</v>
      </c>
      <c r="F54" s="13">
        <v>1.2882417182380779</v>
      </c>
      <c r="G54" s="13">
        <v>0</v>
      </c>
      <c r="H54" s="13">
        <f t="shared" si="8"/>
        <v>0</v>
      </c>
      <c r="I54" s="13">
        <v>1.2238296323261739</v>
      </c>
      <c r="J54" s="13">
        <v>0</v>
      </c>
      <c r="K54" s="13">
        <f t="shared" si="9"/>
        <v>0</v>
      </c>
      <c r="L54" s="38">
        <f t="shared" si="10"/>
        <v>94.999999999999986</v>
      </c>
      <c r="M54" s="24">
        <f t="shared" si="3"/>
        <v>0</v>
      </c>
    </row>
    <row r="55" spans="1:18" ht="15" customHeight="1">
      <c r="A55" s="75"/>
      <c r="B55" s="10" t="s">
        <v>22</v>
      </c>
      <c r="C55" s="14">
        <v>1</v>
      </c>
      <c r="D55" s="15">
        <v>39667</v>
      </c>
      <c r="E55" s="14">
        <v>3</v>
      </c>
      <c r="F55" s="13">
        <v>2.5830703012912481</v>
      </c>
      <c r="G55" s="13">
        <v>0</v>
      </c>
      <c r="H55" s="13">
        <f t="shared" si="8"/>
        <v>0</v>
      </c>
      <c r="I55" s="13">
        <v>2.46</v>
      </c>
      <c r="J55" s="13">
        <v>0</v>
      </c>
      <c r="K55" s="13">
        <f t="shared" si="9"/>
        <v>0</v>
      </c>
      <c r="L55" s="38">
        <f t="shared" si="10"/>
        <v>95</v>
      </c>
      <c r="M55" s="24">
        <f t="shared" si="3"/>
        <v>0</v>
      </c>
      <c r="P55" s="2"/>
      <c r="Q55" s="2"/>
      <c r="R55" s="2"/>
    </row>
    <row r="56" spans="1:18">
      <c r="A56" s="75"/>
      <c r="B56" s="10" t="s">
        <v>22</v>
      </c>
      <c r="C56" s="14">
        <v>1</v>
      </c>
      <c r="D56" s="15">
        <v>39696</v>
      </c>
      <c r="E56" s="14">
        <v>3</v>
      </c>
      <c r="F56" s="13">
        <v>2.5733142037302725</v>
      </c>
      <c r="G56" s="13">
        <v>0</v>
      </c>
      <c r="H56" s="13">
        <f t="shared" si="8"/>
        <v>0</v>
      </c>
      <c r="I56" s="13">
        <v>2.4446484935437591</v>
      </c>
      <c r="J56" s="13">
        <v>0</v>
      </c>
      <c r="K56" s="13">
        <f t="shared" si="9"/>
        <v>0</v>
      </c>
      <c r="L56" s="38">
        <f t="shared" si="10"/>
        <v>94.999999999999986</v>
      </c>
      <c r="M56" s="24">
        <f t="shared" si="3"/>
        <v>0</v>
      </c>
      <c r="P56" s="2"/>
      <c r="Q56" s="2"/>
      <c r="R56" s="2"/>
    </row>
    <row r="57" spans="1:18">
      <c r="A57" s="75"/>
      <c r="B57" s="10" t="s">
        <v>23</v>
      </c>
      <c r="C57" s="14">
        <v>1</v>
      </c>
      <c r="D57" s="15">
        <v>39617</v>
      </c>
      <c r="E57" s="14">
        <v>2</v>
      </c>
      <c r="F57" s="13">
        <v>0.89477280491971301</v>
      </c>
      <c r="G57" s="13">
        <v>0</v>
      </c>
      <c r="H57" s="13">
        <f t="shared" si="8"/>
        <v>0</v>
      </c>
      <c r="I57" s="13">
        <v>0.85003416467372739</v>
      </c>
      <c r="J57" s="13">
        <v>0</v>
      </c>
      <c r="K57" s="13">
        <f t="shared" si="9"/>
        <v>0</v>
      </c>
      <c r="L57" s="38">
        <f t="shared" si="10"/>
        <v>95</v>
      </c>
      <c r="M57" s="24">
        <f t="shared" si="3"/>
        <v>0</v>
      </c>
      <c r="P57" s="2"/>
      <c r="Q57" s="2"/>
      <c r="R57" s="2"/>
    </row>
    <row r="58" spans="1:18">
      <c r="A58" s="75"/>
      <c r="B58" s="10" t="s">
        <v>23</v>
      </c>
      <c r="C58" s="14">
        <v>1</v>
      </c>
      <c r="D58" s="15">
        <v>39624</v>
      </c>
      <c r="E58" s="14">
        <v>3</v>
      </c>
      <c r="F58" s="13">
        <v>1.4031431499829177</v>
      </c>
      <c r="G58" s="13">
        <v>0</v>
      </c>
      <c r="H58" s="13">
        <f t="shared" si="8"/>
        <v>0</v>
      </c>
      <c r="I58" s="13">
        <v>1.3329859924837719</v>
      </c>
      <c r="J58" s="13">
        <v>0</v>
      </c>
      <c r="K58" s="13">
        <f t="shared" si="9"/>
        <v>0</v>
      </c>
      <c r="L58" s="38">
        <f t="shared" si="10"/>
        <v>95</v>
      </c>
      <c r="M58" s="24">
        <f t="shared" si="3"/>
        <v>0</v>
      </c>
      <c r="P58" s="2"/>
      <c r="Q58" s="2"/>
      <c r="R58" s="2"/>
    </row>
    <row r="59" spans="1:18">
      <c r="A59" s="75"/>
      <c r="B59" s="10" t="s">
        <v>23</v>
      </c>
      <c r="C59" s="14">
        <v>1</v>
      </c>
      <c r="D59" s="15">
        <v>39644</v>
      </c>
      <c r="E59" s="14">
        <v>3</v>
      </c>
      <c r="F59" s="13">
        <v>1.0655961735565425</v>
      </c>
      <c r="G59" s="13">
        <v>0</v>
      </c>
      <c r="H59" s="13">
        <f t="shared" si="8"/>
        <v>0</v>
      </c>
      <c r="I59" s="13">
        <v>1.0123163648787155</v>
      </c>
      <c r="J59" s="13">
        <v>0</v>
      </c>
      <c r="K59" s="13">
        <f t="shared" si="9"/>
        <v>0</v>
      </c>
      <c r="L59" s="38">
        <f t="shared" si="10"/>
        <v>95</v>
      </c>
      <c r="M59" s="24">
        <f t="shared" si="3"/>
        <v>0</v>
      </c>
      <c r="P59" s="2"/>
      <c r="Q59" s="2"/>
      <c r="R59" s="2"/>
    </row>
    <row r="60" spans="1:18">
      <c r="A60" s="75"/>
      <c r="B60" s="10" t="s">
        <v>23</v>
      </c>
      <c r="C60" s="14">
        <v>1</v>
      </c>
      <c r="D60" s="15">
        <v>39651</v>
      </c>
      <c r="E60" s="14">
        <v>2</v>
      </c>
      <c r="F60" s="13">
        <v>1.0953194396993511</v>
      </c>
      <c r="G60" s="13">
        <v>0</v>
      </c>
      <c r="H60" s="13">
        <f t="shared" si="8"/>
        <v>0</v>
      </c>
      <c r="I60" s="13">
        <v>1.0405534677143835</v>
      </c>
      <c r="J60" s="13">
        <v>0</v>
      </c>
      <c r="K60" s="13">
        <f t="shared" si="9"/>
        <v>0</v>
      </c>
      <c r="L60" s="38">
        <f t="shared" si="10"/>
        <v>95</v>
      </c>
      <c r="M60" s="24">
        <f t="shared" si="3"/>
        <v>0</v>
      </c>
    </row>
    <row r="61" spans="1:18">
      <c r="A61" s="75"/>
      <c r="B61" s="10" t="s">
        <v>23</v>
      </c>
      <c r="C61" s="14">
        <v>1</v>
      </c>
      <c r="D61" s="15">
        <v>39654</v>
      </c>
      <c r="E61" s="14">
        <v>3</v>
      </c>
      <c r="F61" s="13">
        <v>1.298599248377178</v>
      </c>
      <c r="G61" s="13">
        <v>0</v>
      </c>
      <c r="H61" s="13">
        <f t="shared" si="8"/>
        <v>0</v>
      </c>
      <c r="I61" s="13">
        <v>1.2336692859583192</v>
      </c>
      <c r="J61" s="13">
        <v>0</v>
      </c>
      <c r="K61" s="13">
        <f t="shared" si="9"/>
        <v>0</v>
      </c>
      <c r="L61" s="38">
        <f t="shared" si="10"/>
        <v>94.999999999999986</v>
      </c>
      <c r="M61" s="24">
        <f t="shared" si="3"/>
        <v>0</v>
      </c>
    </row>
    <row r="62" spans="1:18">
      <c r="A62" s="75"/>
      <c r="B62" s="10" t="s">
        <v>23</v>
      </c>
      <c r="C62" s="14">
        <v>1</v>
      </c>
      <c r="D62" s="15">
        <v>39666</v>
      </c>
      <c r="E62" s="14">
        <v>2</v>
      </c>
      <c r="F62" s="13">
        <v>0.68295182781004449</v>
      </c>
      <c r="G62" s="13">
        <v>0</v>
      </c>
      <c r="H62" s="13">
        <f t="shared" si="8"/>
        <v>0</v>
      </c>
      <c r="I62" s="13">
        <v>0.64880423641954221</v>
      </c>
      <c r="J62" s="13">
        <v>0</v>
      </c>
      <c r="K62" s="13">
        <f t="shared" si="9"/>
        <v>0</v>
      </c>
      <c r="L62" s="38">
        <f t="shared" si="10"/>
        <v>95</v>
      </c>
      <c r="M62" s="24">
        <f t="shared" si="3"/>
        <v>0</v>
      </c>
    </row>
    <row r="63" spans="1:18">
      <c r="A63" s="75"/>
      <c r="B63" s="10" t="s">
        <v>23</v>
      </c>
      <c r="C63" s="14">
        <v>1</v>
      </c>
      <c r="D63" s="15">
        <v>39669</v>
      </c>
      <c r="E63" s="14">
        <v>2</v>
      </c>
      <c r="F63" s="13">
        <v>0.54014349162965491</v>
      </c>
      <c r="G63" s="13">
        <v>0</v>
      </c>
      <c r="H63" s="13">
        <f t="shared" si="8"/>
        <v>0</v>
      </c>
      <c r="I63" s="13">
        <v>0.5131363170481722</v>
      </c>
      <c r="J63" s="13">
        <v>0</v>
      </c>
      <c r="K63" s="13">
        <f t="shared" si="9"/>
        <v>0</v>
      </c>
      <c r="L63" s="38">
        <f t="shared" si="10"/>
        <v>95</v>
      </c>
      <c r="M63" s="24">
        <f t="shared" si="3"/>
        <v>0</v>
      </c>
    </row>
    <row r="64" spans="1:18">
      <c r="A64" s="75"/>
      <c r="B64" s="10" t="s">
        <v>24</v>
      </c>
      <c r="C64" s="14">
        <v>1</v>
      </c>
      <c r="D64" s="15">
        <v>39617</v>
      </c>
      <c r="E64" s="14">
        <v>2</v>
      </c>
      <c r="F64" s="13">
        <v>0.53296891014690817</v>
      </c>
      <c r="G64" s="13">
        <v>0</v>
      </c>
      <c r="H64" s="13">
        <f t="shared" si="8"/>
        <v>0</v>
      </c>
      <c r="I64" s="13">
        <v>0.50632046463956271</v>
      </c>
      <c r="J64" s="13">
        <v>0</v>
      </c>
      <c r="K64" s="13">
        <f>100*J64/F64</f>
        <v>0</v>
      </c>
      <c r="L64" s="38">
        <f>100*(0.95*F64-G64-J64)/F64</f>
        <v>94.999999999999986</v>
      </c>
      <c r="M64" s="24">
        <f t="shared" si="3"/>
        <v>0</v>
      </c>
    </row>
    <row r="65" spans="1:20">
      <c r="A65" s="75"/>
      <c r="B65" s="10" t="s">
        <v>24</v>
      </c>
      <c r="C65" s="14">
        <v>1</v>
      </c>
      <c r="D65" s="15">
        <v>39730</v>
      </c>
      <c r="E65" s="14">
        <v>3</v>
      </c>
      <c r="F65" s="13">
        <v>2.480696959344038</v>
      </c>
      <c r="G65" s="13">
        <v>0</v>
      </c>
      <c r="H65" s="13">
        <f t="shared" si="8"/>
        <v>0</v>
      </c>
      <c r="I65" s="13">
        <v>2.3566621113768362</v>
      </c>
      <c r="J65" s="13">
        <v>0</v>
      </c>
      <c r="K65" s="13">
        <f>100*J65/F65</f>
        <v>0</v>
      </c>
      <c r="L65" s="38">
        <f>100*(0.95*F65-G65-J65)/F65</f>
        <v>94.999999999999986</v>
      </c>
      <c r="M65" s="24">
        <f t="shared" si="3"/>
        <v>0</v>
      </c>
    </row>
    <row r="66" spans="1:20" ht="15.75" thickBot="1">
      <c r="A66" s="76"/>
      <c r="B66" s="43" t="s">
        <v>24</v>
      </c>
      <c r="C66" s="43">
        <v>1</v>
      </c>
      <c r="D66" s="51">
        <v>39756</v>
      </c>
      <c r="E66" s="43">
        <v>2</v>
      </c>
      <c r="F66" s="52">
        <v>1.54</v>
      </c>
      <c r="G66" s="52">
        <v>0</v>
      </c>
      <c r="H66" s="52">
        <f t="shared" si="8"/>
        <v>0</v>
      </c>
      <c r="I66" s="52">
        <v>1.4592000000000001</v>
      </c>
      <c r="J66" s="52">
        <v>0</v>
      </c>
      <c r="K66" s="52">
        <f>100*J66/F66</f>
        <v>0</v>
      </c>
      <c r="L66" s="52">
        <f>100*(0.95*F66-G66-J66)/F66</f>
        <v>94.999999999999986</v>
      </c>
      <c r="M66" s="25">
        <f t="shared" si="3"/>
        <v>0</v>
      </c>
    </row>
    <row r="67" spans="1:20" ht="18.75" thickBot="1">
      <c r="B67" s="59"/>
      <c r="C67" s="59"/>
      <c r="D67" s="59"/>
      <c r="E67" s="35" t="s">
        <v>58</v>
      </c>
      <c r="F67" s="35" t="s">
        <v>59</v>
      </c>
      <c r="G67" s="35" t="s">
        <v>60</v>
      </c>
      <c r="H67" s="35" t="s">
        <v>61</v>
      </c>
      <c r="I67" s="35" t="s">
        <v>62</v>
      </c>
      <c r="J67" s="35" t="s">
        <v>63</v>
      </c>
      <c r="K67" s="35" t="s">
        <v>64</v>
      </c>
      <c r="L67" s="35" t="s">
        <v>65</v>
      </c>
      <c r="M67" s="36" t="s">
        <v>66</v>
      </c>
    </row>
    <row r="68" spans="1:20">
      <c r="A68" s="45" t="s">
        <v>71</v>
      </c>
      <c r="B68" s="44"/>
      <c r="C68" s="44"/>
      <c r="D68" s="44"/>
      <c r="E68" s="46">
        <f>AVERAGE(E3:E13,E15:E29,E31:E66)</f>
        <v>6.5161290322580649</v>
      </c>
      <c r="F68" s="46">
        <f t="shared" ref="F68:M68" si="11">AVERAGE(F3:F13,F15:F29,F31:F66)</f>
        <v>1.966689221388604</v>
      </c>
      <c r="G68" s="46">
        <f t="shared" si="11"/>
        <v>0</v>
      </c>
      <c r="H68" s="46">
        <f t="shared" si="11"/>
        <v>0</v>
      </c>
      <c r="I68" s="46">
        <f t="shared" si="11"/>
        <v>1.8513344049713036</v>
      </c>
      <c r="J68" s="46">
        <f t="shared" si="11"/>
        <v>0.25500000000000006</v>
      </c>
      <c r="K68" s="46">
        <f t="shared" si="11"/>
        <v>12.205999794923086</v>
      </c>
      <c r="L68" s="46">
        <f t="shared" si="11"/>
        <v>82.794000205076898</v>
      </c>
      <c r="M68" s="46">
        <f t="shared" si="11"/>
        <v>13.061164936420528</v>
      </c>
    </row>
    <row r="69" spans="1:20">
      <c r="A69" s="53"/>
      <c r="C69" s="1"/>
      <c r="M69" s="39"/>
    </row>
    <row r="70" spans="1:20">
      <c r="A70" s="53"/>
      <c r="E70" s="3"/>
      <c r="F70" s="3"/>
      <c r="M70" s="39"/>
    </row>
    <row r="71" spans="1:20">
      <c r="A71" s="53"/>
      <c r="E71" s="3">
        <v>4.0052369997114408</v>
      </c>
      <c r="F71" s="3">
        <v>90.994763000288529</v>
      </c>
      <c r="M71" s="39"/>
    </row>
    <row r="72" spans="1:20">
      <c r="A72" s="53"/>
      <c r="B72" s="10"/>
      <c r="C72" s="14"/>
      <c r="D72" s="15"/>
      <c r="E72" s="14"/>
      <c r="F72" s="13"/>
      <c r="G72" s="13"/>
      <c r="H72" s="13"/>
      <c r="I72" s="13"/>
      <c r="J72" s="13"/>
      <c r="K72" s="13"/>
      <c r="L72" s="38"/>
      <c r="M72" s="39"/>
    </row>
    <row r="73" spans="1:20" ht="15" customHeight="1">
      <c r="A73" s="53"/>
      <c r="B73" s="10"/>
      <c r="C73" s="14"/>
      <c r="D73" s="15"/>
      <c r="E73" s="14"/>
      <c r="F73" s="13"/>
      <c r="G73" s="13"/>
      <c r="H73" s="13"/>
      <c r="I73" s="13"/>
      <c r="J73" s="13"/>
      <c r="K73" s="13"/>
      <c r="L73" s="38"/>
      <c r="M73" s="39"/>
    </row>
    <row r="74" spans="1:20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39"/>
    </row>
    <row r="75" spans="1:20">
      <c r="A75" s="53"/>
      <c r="B75" s="10"/>
      <c r="C75" s="14"/>
      <c r="D75" s="15"/>
      <c r="E75" s="14"/>
      <c r="F75" s="12"/>
      <c r="G75" s="12"/>
      <c r="H75" s="12"/>
      <c r="I75" s="12"/>
      <c r="J75" s="13"/>
      <c r="K75" s="12"/>
      <c r="L75" s="38"/>
      <c r="M75" s="40"/>
      <c r="O75" s="26"/>
      <c r="P75" s="3"/>
      <c r="Q75" s="3"/>
      <c r="R75" s="3"/>
      <c r="S75" s="3"/>
      <c r="T75" s="3"/>
    </row>
    <row r="76" spans="1:20">
      <c r="A76" s="53"/>
      <c r="B76" s="10"/>
      <c r="C76" s="14"/>
      <c r="D76" s="15"/>
      <c r="E76" s="14"/>
      <c r="F76" s="12"/>
      <c r="G76" s="12"/>
      <c r="H76" s="12"/>
      <c r="I76" s="12"/>
      <c r="J76" s="13"/>
      <c r="K76" s="12"/>
      <c r="L76" s="38"/>
      <c r="M76" s="39"/>
      <c r="O76" s="27"/>
      <c r="P76" s="13"/>
      <c r="Q76" s="13"/>
      <c r="R76" s="13"/>
      <c r="S76" s="13"/>
      <c r="T76" s="13"/>
    </row>
    <row r="77" spans="1:20">
      <c r="A77" s="53"/>
      <c r="B77" s="10"/>
      <c r="C77" s="14"/>
      <c r="D77" s="15"/>
      <c r="E77" s="14"/>
      <c r="F77" s="12"/>
      <c r="G77" s="12"/>
      <c r="H77" s="12"/>
      <c r="I77" s="12"/>
      <c r="J77" s="13"/>
      <c r="K77" s="12"/>
      <c r="L77" s="38"/>
      <c r="M77" s="39"/>
      <c r="O77" s="27"/>
      <c r="P77" s="13"/>
      <c r="Q77" s="13"/>
      <c r="R77" s="13"/>
      <c r="S77" s="13"/>
      <c r="T77" s="13"/>
    </row>
    <row r="78" spans="1:20">
      <c r="A78" s="53"/>
      <c r="B78" s="10"/>
      <c r="C78" s="14"/>
      <c r="D78" s="15"/>
      <c r="E78" s="14"/>
      <c r="F78" s="12"/>
      <c r="G78" s="12"/>
      <c r="H78" s="12"/>
      <c r="I78" s="12"/>
      <c r="J78" s="13"/>
      <c r="K78" s="12"/>
      <c r="L78" s="38"/>
      <c r="M78" s="39"/>
      <c r="O78" s="27"/>
      <c r="P78" s="13"/>
      <c r="Q78" s="13"/>
      <c r="R78" s="13"/>
      <c r="S78" s="13"/>
      <c r="T78" s="13"/>
    </row>
    <row r="79" spans="1:20">
      <c r="A79" s="53"/>
      <c r="B79" s="10"/>
      <c r="C79" s="14"/>
      <c r="D79" s="15"/>
      <c r="E79" s="14"/>
      <c r="F79" s="12"/>
      <c r="G79" s="12"/>
      <c r="H79" s="12"/>
      <c r="I79" s="12"/>
      <c r="J79" s="13"/>
      <c r="K79" s="12"/>
      <c r="L79" s="38"/>
      <c r="M79" s="39"/>
      <c r="O79" s="27"/>
      <c r="P79" s="13"/>
      <c r="Q79" s="13"/>
      <c r="R79" s="13"/>
      <c r="S79" s="13"/>
      <c r="T79" s="13"/>
    </row>
    <row r="80" spans="1:20">
      <c r="A80" s="53"/>
      <c r="B80" s="10"/>
      <c r="C80" s="14"/>
      <c r="D80" s="15"/>
      <c r="E80" s="14"/>
      <c r="F80" s="12"/>
      <c r="G80" s="12"/>
      <c r="H80" s="12"/>
      <c r="I80" s="12"/>
      <c r="J80" s="13"/>
      <c r="K80" s="12"/>
      <c r="L80" s="38"/>
      <c r="M80" s="39"/>
      <c r="O80" s="27"/>
      <c r="P80" s="13"/>
      <c r="Q80" s="13"/>
      <c r="R80" s="13"/>
      <c r="S80" s="13"/>
      <c r="T80" s="13"/>
    </row>
    <row r="81" spans="1:13">
      <c r="A81" s="53"/>
      <c r="B81" s="10"/>
      <c r="C81" s="14"/>
      <c r="D81" s="15"/>
      <c r="E81" s="14"/>
      <c r="F81" s="12"/>
      <c r="G81" s="12"/>
      <c r="H81" s="12"/>
      <c r="I81" s="12"/>
      <c r="J81" s="13"/>
      <c r="K81" s="12"/>
      <c r="L81" s="38"/>
      <c r="M81" s="39"/>
    </row>
    <row r="82" spans="1:13">
      <c r="A82" s="53"/>
      <c r="B82" s="10"/>
      <c r="C82" s="14"/>
      <c r="D82" s="15"/>
      <c r="E82" s="14"/>
      <c r="F82" s="12"/>
      <c r="G82" s="12"/>
      <c r="H82" s="12"/>
      <c r="I82" s="12"/>
      <c r="J82" s="13"/>
      <c r="K82" s="12"/>
      <c r="L82" s="38"/>
      <c r="M82" s="39"/>
    </row>
    <row r="83" spans="1:13">
      <c r="A83" s="53"/>
      <c r="B83" s="10"/>
      <c r="C83" s="14"/>
      <c r="D83" s="15"/>
      <c r="E83" s="14"/>
      <c r="F83" s="12"/>
      <c r="G83" s="12"/>
      <c r="H83" s="12"/>
      <c r="I83" s="12"/>
      <c r="J83" s="13"/>
      <c r="K83" s="12"/>
      <c r="L83" s="38"/>
      <c r="M83" s="39"/>
    </row>
    <row r="84" spans="1:13">
      <c r="A84" s="53"/>
      <c r="B84" s="10"/>
      <c r="C84" s="14"/>
      <c r="D84" s="15"/>
      <c r="E84" s="14"/>
      <c r="F84" s="12"/>
      <c r="G84" s="12"/>
      <c r="H84" s="12"/>
      <c r="I84" s="12"/>
      <c r="J84" s="13"/>
      <c r="K84" s="12"/>
      <c r="L84" s="38"/>
      <c r="M84" s="39"/>
    </row>
    <row r="85" spans="1:13">
      <c r="A85" s="53"/>
      <c r="B85" s="10"/>
      <c r="C85" s="14"/>
      <c r="D85" s="15"/>
      <c r="E85" s="14"/>
      <c r="F85" s="12"/>
      <c r="G85" s="12"/>
      <c r="H85" s="12"/>
      <c r="I85" s="12"/>
      <c r="J85" s="13"/>
      <c r="K85" s="12"/>
      <c r="L85" s="38"/>
      <c r="M85" s="39"/>
    </row>
    <row r="86" spans="1:13">
      <c r="A86" s="53"/>
      <c r="B86" s="10"/>
      <c r="C86" s="14"/>
      <c r="D86" s="15"/>
      <c r="E86" s="14"/>
      <c r="F86" s="12"/>
      <c r="G86" s="12"/>
      <c r="H86" s="12"/>
      <c r="I86" s="12"/>
      <c r="J86" s="13"/>
      <c r="K86" s="12"/>
      <c r="L86" s="38"/>
      <c r="M86" s="39"/>
    </row>
    <row r="87" spans="1:13">
      <c r="A87" s="53"/>
      <c r="B87" s="10"/>
      <c r="C87" s="14"/>
      <c r="D87" s="15"/>
      <c r="E87" s="14"/>
      <c r="F87" s="12"/>
      <c r="G87" s="12"/>
      <c r="H87" s="12"/>
      <c r="I87" s="12"/>
      <c r="J87" s="13"/>
      <c r="K87" s="12"/>
      <c r="L87" s="38"/>
      <c r="M87" s="39"/>
    </row>
    <row r="88" spans="1:13">
      <c r="A88" s="53"/>
      <c r="B88" s="10"/>
      <c r="C88" s="14"/>
      <c r="D88" s="15"/>
      <c r="E88" s="14"/>
      <c r="F88" s="12"/>
      <c r="G88" s="12"/>
      <c r="H88" s="12"/>
      <c r="I88" s="12"/>
      <c r="J88" s="12"/>
      <c r="K88" s="12"/>
      <c r="L88" s="38"/>
      <c r="M88" s="39"/>
    </row>
    <row r="89" spans="1:13">
      <c r="A89" s="53"/>
      <c r="B89" s="10"/>
      <c r="C89" s="14"/>
      <c r="D89" s="15"/>
      <c r="E89" s="14"/>
      <c r="F89" s="13"/>
      <c r="G89" s="13"/>
      <c r="H89" s="13"/>
      <c r="I89" s="13"/>
      <c r="J89" s="13"/>
      <c r="K89" s="13"/>
      <c r="L89" s="38"/>
      <c r="M89" s="39"/>
    </row>
    <row r="90" spans="1:13">
      <c r="A90" s="53"/>
      <c r="B90" s="10"/>
      <c r="C90" s="14"/>
      <c r="D90" s="15"/>
      <c r="E90" s="14"/>
      <c r="F90" s="13"/>
      <c r="G90" s="13"/>
      <c r="H90" s="13"/>
      <c r="I90" s="13"/>
      <c r="J90" s="13"/>
      <c r="K90" s="13"/>
      <c r="L90" s="38"/>
      <c r="M90" s="39"/>
    </row>
    <row r="91" spans="1:13">
      <c r="A91" s="53"/>
      <c r="B91" s="10"/>
      <c r="C91" s="14"/>
      <c r="D91" s="15"/>
      <c r="E91" s="14"/>
      <c r="F91" s="13"/>
      <c r="G91" s="13"/>
      <c r="H91" s="13"/>
      <c r="I91" s="13"/>
      <c r="J91" s="13"/>
      <c r="K91" s="13"/>
      <c r="L91" s="38"/>
      <c r="M91" s="39"/>
    </row>
    <row r="92" spans="1:13">
      <c r="A92" s="53"/>
      <c r="B92" s="10"/>
      <c r="C92" s="14"/>
      <c r="D92" s="15"/>
      <c r="E92" s="14"/>
      <c r="F92" s="13"/>
      <c r="G92" s="13"/>
      <c r="H92" s="13"/>
      <c r="I92" s="13"/>
      <c r="J92" s="13"/>
      <c r="K92" s="13"/>
      <c r="L92" s="38"/>
      <c r="M92" s="39"/>
    </row>
    <row r="93" spans="1:13">
      <c r="A93" s="53"/>
      <c r="B93" s="10"/>
      <c r="C93" s="14"/>
      <c r="D93" s="15"/>
      <c r="E93" s="14"/>
      <c r="F93" s="13"/>
      <c r="G93" s="13"/>
      <c r="H93" s="13"/>
      <c r="I93" s="13"/>
      <c r="J93" s="13"/>
      <c r="K93" s="13"/>
      <c r="L93" s="38"/>
      <c r="M93" s="39"/>
    </row>
    <row r="94" spans="1:13">
      <c r="A94" s="53"/>
      <c r="B94" s="10"/>
      <c r="C94" s="14"/>
      <c r="D94" s="15"/>
      <c r="E94" s="14"/>
      <c r="F94" s="13"/>
      <c r="G94" s="13"/>
      <c r="H94" s="13"/>
      <c r="I94" s="13"/>
      <c r="J94" s="13"/>
      <c r="K94" s="13"/>
      <c r="L94" s="38"/>
      <c r="M94" s="39"/>
    </row>
    <row r="95" spans="1:13">
      <c r="A95" s="53"/>
      <c r="B95" s="10"/>
      <c r="C95" s="14"/>
      <c r="D95" s="15"/>
      <c r="E95" s="14"/>
      <c r="F95" s="13"/>
      <c r="G95" s="13"/>
      <c r="H95" s="13"/>
      <c r="I95" s="13"/>
      <c r="J95" s="13"/>
      <c r="K95" s="13"/>
      <c r="L95" s="38"/>
      <c r="M95" s="39"/>
    </row>
    <row r="96" spans="1:13">
      <c r="A96" s="53"/>
      <c r="B96" s="10"/>
      <c r="C96" s="14"/>
      <c r="D96" s="15"/>
      <c r="E96" s="14"/>
      <c r="F96" s="13"/>
      <c r="G96" s="13"/>
      <c r="H96" s="13"/>
      <c r="I96" s="13"/>
      <c r="J96" s="13"/>
      <c r="K96" s="13"/>
      <c r="L96" s="38"/>
      <c r="M96" s="39"/>
    </row>
    <row r="97" spans="1:18">
      <c r="A97" s="53"/>
      <c r="B97" s="10"/>
      <c r="C97" s="14"/>
      <c r="D97" s="15"/>
      <c r="E97" s="14"/>
      <c r="F97" s="13"/>
      <c r="G97" s="13"/>
      <c r="H97" s="13"/>
      <c r="I97" s="13"/>
      <c r="J97" s="13"/>
      <c r="K97" s="13"/>
      <c r="L97" s="38"/>
      <c r="M97" s="39"/>
    </row>
    <row r="98" spans="1:18">
      <c r="A98" s="53"/>
      <c r="B98" s="10"/>
      <c r="C98" s="14"/>
      <c r="D98" s="15"/>
      <c r="E98" s="14"/>
      <c r="F98" s="13"/>
      <c r="G98" s="13"/>
      <c r="H98" s="13"/>
      <c r="I98" s="13"/>
      <c r="J98" s="13"/>
      <c r="K98" s="13"/>
      <c r="L98" s="38"/>
      <c r="M98" s="39"/>
    </row>
    <row r="99" spans="1:18">
      <c r="A99" s="53"/>
      <c r="B99" s="10"/>
      <c r="C99" s="14"/>
      <c r="D99" s="15"/>
      <c r="E99" s="14"/>
      <c r="F99" s="13"/>
      <c r="G99" s="13"/>
      <c r="H99" s="13"/>
      <c r="I99" s="13"/>
      <c r="J99" s="13"/>
      <c r="K99" s="13"/>
      <c r="L99" s="38"/>
      <c r="M99" s="39"/>
    </row>
    <row r="100" spans="1:18">
      <c r="A100" s="53"/>
      <c r="B100" s="10"/>
      <c r="C100" s="14"/>
      <c r="D100" s="15"/>
      <c r="E100" s="14"/>
      <c r="F100" s="13"/>
      <c r="G100" s="13"/>
      <c r="H100" s="13"/>
      <c r="I100" s="13"/>
      <c r="J100" s="13"/>
      <c r="K100" s="13"/>
      <c r="L100" s="38"/>
      <c r="M100" s="39"/>
    </row>
    <row r="101" spans="1:18">
      <c r="A101" s="53"/>
      <c r="B101" s="10"/>
      <c r="C101" s="14"/>
      <c r="D101" s="15"/>
      <c r="E101" s="14"/>
      <c r="F101" s="13"/>
      <c r="G101" s="13"/>
      <c r="H101" s="13"/>
      <c r="I101" s="13"/>
      <c r="J101" s="13"/>
      <c r="K101" s="13"/>
      <c r="L101" s="38"/>
      <c r="M101" s="39"/>
    </row>
    <row r="102" spans="1:18">
      <c r="A102" s="53"/>
      <c r="B102" s="10"/>
      <c r="C102" s="14"/>
      <c r="D102" s="15"/>
      <c r="E102" s="14"/>
      <c r="F102" s="13"/>
      <c r="G102" s="13"/>
      <c r="H102" s="13"/>
      <c r="I102" s="13"/>
      <c r="J102" s="13"/>
      <c r="K102" s="13"/>
      <c r="L102" s="38"/>
      <c r="M102" s="39"/>
    </row>
    <row r="103" spans="1:18">
      <c r="A103" s="53"/>
      <c r="B103" s="10"/>
      <c r="C103" s="14"/>
      <c r="D103" s="15"/>
      <c r="E103" s="14"/>
      <c r="F103" s="13"/>
      <c r="G103" s="13"/>
      <c r="H103" s="13"/>
      <c r="I103" s="13"/>
      <c r="J103" s="13"/>
      <c r="K103" s="13"/>
      <c r="L103" s="38"/>
      <c r="M103" s="40"/>
    </row>
    <row r="104" spans="1:18">
      <c r="A104" s="53"/>
      <c r="B104" s="10"/>
      <c r="C104" s="14"/>
      <c r="D104" s="15"/>
      <c r="E104" s="14"/>
      <c r="F104" s="13"/>
      <c r="G104" s="13"/>
      <c r="H104" s="13"/>
      <c r="I104" s="13"/>
      <c r="J104" s="13"/>
      <c r="K104" s="13"/>
      <c r="L104" s="38"/>
      <c r="M104" s="40"/>
    </row>
    <row r="105" spans="1:18">
      <c r="A105" s="53"/>
      <c r="B105" s="10"/>
      <c r="C105" s="10"/>
      <c r="D105" s="11"/>
      <c r="E105" s="10"/>
      <c r="F105" s="12"/>
      <c r="G105" s="12"/>
      <c r="H105" s="12"/>
      <c r="I105" s="12"/>
      <c r="J105" s="12"/>
      <c r="K105" s="12"/>
      <c r="L105" s="12"/>
      <c r="M105" s="39"/>
    </row>
    <row r="106" spans="1:18">
      <c r="A106" s="53"/>
      <c r="B106" s="10"/>
      <c r="C106" s="10"/>
      <c r="D106" s="11"/>
      <c r="E106" s="10"/>
      <c r="F106" s="12"/>
      <c r="G106" s="12"/>
      <c r="H106" s="12"/>
      <c r="I106" s="12"/>
      <c r="J106" s="12"/>
      <c r="K106" s="12"/>
      <c r="L106" s="12"/>
      <c r="M106" s="39"/>
    </row>
    <row r="107" spans="1:18">
      <c r="A107" s="53"/>
      <c r="B107" s="10"/>
      <c r="C107" s="14"/>
      <c r="D107" s="15"/>
      <c r="E107" s="14"/>
      <c r="F107" s="13"/>
      <c r="G107" s="13"/>
      <c r="H107" s="13"/>
      <c r="I107" s="13"/>
      <c r="J107" s="13"/>
      <c r="K107" s="13"/>
      <c r="L107" s="38"/>
      <c r="M107" s="39"/>
    </row>
    <row r="108" spans="1:18" ht="15" customHeight="1">
      <c r="A108" s="53"/>
      <c r="B108" s="10"/>
      <c r="C108" s="14"/>
      <c r="D108" s="15"/>
      <c r="E108" s="14"/>
      <c r="F108" s="13"/>
      <c r="G108" s="13"/>
      <c r="H108" s="13"/>
      <c r="I108" s="13"/>
      <c r="J108" s="13"/>
      <c r="K108" s="13"/>
      <c r="L108" s="38"/>
      <c r="M108" s="39"/>
      <c r="P108" s="2"/>
      <c r="Q108" s="2"/>
      <c r="R108" s="2"/>
    </row>
    <row r="109" spans="1:18">
      <c r="A109" s="53"/>
      <c r="B109" s="10"/>
      <c r="C109" s="14"/>
      <c r="D109" s="15"/>
      <c r="E109" s="14"/>
      <c r="F109" s="13"/>
      <c r="G109" s="13"/>
      <c r="H109" s="13"/>
      <c r="I109" s="13"/>
      <c r="J109" s="13"/>
      <c r="K109" s="13"/>
      <c r="L109" s="38"/>
      <c r="M109" s="39"/>
      <c r="P109" s="2"/>
      <c r="Q109" s="2"/>
      <c r="R109" s="2"/>
    </row>
    <row r="110" spans="1:18">
      <c r="A110" s="53"/>
      <c r="B110" s="10"/>
      <c r="C110" s="14"/>
      <c r="D110" s="15"/>
      <c r="E110" s="14"/>
      <c r="F110" s="13"/>
      <c r="G110" s="13"/>
      <c r="H110" s="13"/>
      <c r="I110" s="13"/>
      <c r="J110" s="13"/>
      <c r="K110" s="13"/>
      <c r="L110" s="38"/>
      <c r="M110" s="39"/>
      <c r="P110" s="2"/>
      <c r="Q110" s="2"/>
      <c r="R110" s="2"/>
    </row>
    <row r="111" spans="1:18">
      <c r="A111" s="53"/>
      <c r="B111" s="10"/>
      <c r="C111" s="14"/>
      <c r="D111" s="15"/>
      <c r="E111" s="14"/>
      <c r="F111" s="13"/>
      <c r="G111" s="13"/>
      <c r="H111" s="13"/>
      <c r="I111" s="13"/>
      <c r="J111" s="13"/>
      <c r="K111" s="13"/>
      <c r="L111" s="38"/>
      <c r="M111" s="39"/>
      <c r="P111" s="2"/>
      <c r="Q111" s="2"/>
      <c r="R111" s="2"/>
    </row>
    <row r="112" spans="1:18">
      <c r="A112" s="53"/>
      <c r="B112" s="10"/>
      <c r="C112" s="14"/>
      <c r="D112" s="15"/>
      <c r="E112" s="14"/>
      <c r="F112" s="13"/>
      <c r="G112" s="13"/>
      <c r="H112" s="13"/>
      <c r="I112" s="13"/>
      <c r="J112" s="13"/>
      <c r="K112" s="13"/>
      <c r="L112" s="38"/>
      <c r="M112" s="39"/>
      <c r="P112" s="2"/>
      <c r="Q112" s="2"/>
      <c r="R112" s="2"/>
    </row>
    <row r="113" spans="1:13">
      <c r="A113" s="53"/>
      <c r="B113" s="10"/>
      <c r="C113" s="14"/>
      <c r="D113" s="15"/>
      <c r="E113" s="14"/>
      <c r="F113" s="13"/>
      <c r="G113" s="13"/>
      <c r="H113" s="13"/>
      <c r="I113" s="13"/>
      <c r="J113" s="13"/>
      <c r="K113" s="13"/>
      <c r="L113" s="38"/>
      <c r="M113" s="39"/>
    </row>
    <row r="114" spans="1:13">
      <c r="A114" s="53"/>
      <c r="B114" s="10"/>
      <c r="C114" s="14"/>
      <c r="D114" s="15"/>
      <c r="E114" s="14"/>
      <c r="F114" s="13"/>
      <c r="G114" s="13"/>
      <c r="H114" s="13"/>
      <c r="I114" s="13"/>
      <c r="J114" s="13"/>
      <c r="K114" s="13"/>
      <c r="L114" s="38"/>
      <c r="M114" s="39"/>
    </row>
    <row r="115" spans="1:13">
      <c r="A115" s="53"/>
      <c r="B115" s="10"/>
      <c r="C115" s="14"/>
      <c r="D115" s="15"/>
      <c r="E115" s="14"/>
      <c r="F115" s="13"/>
      <c r="G115" s="13"/>
      <c r="H115" s="13"/>
      <c r="I115" s="13"/>
      <c r="J115" s="13"/>
      <c r="K115" s="13"/>
      <c r="L115" s="38"/>
      <c r="M115" s="39"/>
    </row>
    <row r="116" spans="1:13">
      <c r="A116" s="53"/>
      <c r="B116" s="10"/>
      <c r="C116" s="14"/>
      <c r="D116" s="15"/>
      <c r="E116" s="14"/>
      <c r="F116" s="13"/>
      <c r="G116" s="13"/>
      <c r="H116" s="13"/>
      <c r="I116" s="13"/>
      <c r="J116" s="13"/>
      <c r="K116" s="13"/>
      <c r="L116" s="38"/>
      <c r="M116" s="39"/>
    </row>
    <row r="117" spans="1:13">
      <c r="A117" s="53"/>
      <c r="B117" s="10"/>
      <c r="C117" s="14"/>
      <c r="D117" s="15"/>
      <c r="E117" s="14"/>
      <c r="F117" s="13"/>
      <c r="G117" s="13"/>
      <c r="H117" s="13"/>
      <c r="I117" s="13"/>
      <c r="J117" s="13"/>
      <c r="K117" s="13"/>
      <c r="L117" s="38"/>
      <c r="M117" s="39"/>
    </row>
    <row r="118" spans="1:13">
      <c r="A118" s="53"/>
      <c r="B118" s="10"/>
      <c r="C118" s="14"/>
      <c r="D118" s="15"/>
      <c r="E118" s="14"/>
      <c r="F118" s="13"/>
      <c r="G118" s="13"/>
      <c r="H118" s="13"/>
      <c r="I118" s="13"/>
      <c r="J118" s="13"/>
      <c r="K118" s="13"/>
      <c r="L118" s="38"/>
      <c r="M118" s="39"/>
    </row>
    <row r="119" spans="1:13">
      <c r="A119" s="53"/>
      <c r="B119" s="10"/>
      <c r="C119" s="14"/>
      <c r="D119" s="15"/>
      <c r="E119" s="14"/>
      <c r="F119" s="13"/>
      <c r="G119" s="13"/>
      <c r="H119" s="13"/>
      <c r="I119" s="13"/>
      <c r="J119" s="13"/>
      <c r="K119" s="13"/>
      <c r="L119" s="38"/>
      <c r="M119" s="39"/>
    </row>
    <row r="120" spans="1:13">
      <c r="A120" s="53"/>
      <c r="B120" s="10"/>
      <c r="C120" s="10"/>
      <c r="D120" s="11"/>
      <c r="E120" s="10"/>
      <c r="F120" s="12"/>
      <c r="G120" s="12"/>
      <c r="H120" s="12"/>
      <c r="I120" s="12"/>
      <c r="J120" s="12"/>
      <c r="K120" s="12"/>
      <c r="L120" s="38"/>
      <c r="M120" s="39"/>
    </row>
    <row r="121" spans="1:13">
      <c r="A121" s="53"/>
      <c r="B121" s="10"/>
      <c r="C121" s="10"/>
      <c r="D121" s="11"/>
      <c r="E121" s="10"/>
      <c r="F121" s="12"/>
      <c r="G121" s="12"/>
      <c r="H121" s="12"/>
      <c r="I121" s="12"/>
      <c r="J121" s="12"/>
      <c r="K121" s="12"/>
      <c r="L121" s="38"/>
      <c r="M121" s="39"/>
    </row>
    <row r="122" spans="1:13">
      <c r="A122" s="53"/>
      <c r="B122" s="10"/>
      <c r="C122" s="10"/>
      <c r="D122" s="11"/>
      <c r="E122" s="10"/>
      <c r="F122" s="12"/>
      <c r="G122" s="12"/>
      <c r="H122" s="12"/>
      <c r="I122" s="12"/>
      <c r="J122" s="12"/>
      <c r="K122" s="12"/>
      <c r="L122" s="38"/>
      <c r="M122" s="39"/>
    </row>
    <row r="123" spans="1:13">
      <c r="A123" s="53"/>
      <c r="B123" s="10"/>
      <c r="C123" s="10"/>
      <c r="D123" s="11"/>
      <c r="E123" s="10"/>
      <c r="F123" s="12"/>
      <c r="G123" s="12"/>
      <c r="H123" s="12"/>
      <c r="I123" s="12"/>
      <c r="J123" s="12"/>
      <c r="K123" s="12"/>
      <c r="L123" s="38"/>
      <c r="M123" s="39"/>
    </row>
    <row r="124" spans="1:13">
      <c r="A124" s="53"/>
      <c r="B124" s="10"/>
      <c r="C124" s="10"/>
      <c r="D124" s="11"/>
      <c r="E124" s="10"/>
      <c r="F124" s="12"/>
      <c r="G124" s="12"/>
      <c r="H124" s="12"/>
      <c r="I124" s="12"/>
      <c r="J124" s="12"/>
      <c r="K124" s="12"/>
      <c r="L124" s="38"/>
      <c r="M124" s="39"/>
    </row>
    <row r="125" spans="1:13">
      <c r="A125" s="53"/>
      <c r="B125" s="10"/>
      <c r="C125" s="10"/>
      <c r="D125" s="11"/>
      <c r="E125" s="10"/>
      <c r="F125" s="12"/>
      <c r="G125" s="12"/>
      <c r="H125" s="12"/>
      <c r="I125" s="12"/>
      <c r="J125" s="12"/>
      <c r="K125" s="12"/>
      <c r="L125" s="38"/>
      <c r="M125" s="39"/>
    </row>
    <row r="126" spans="1:13">
      <c r="A126" s="53"/>
      <c r="B126" s="10"/>
      <c r="C126" s="10"/>
      <c r="D126" s="11"/>
      <c r="E126" s="10"/>
      <c r="F126" s="12"/>
      <c r="G126" s="12"/>
      <c r="H126" s="12"/>
      <c r="I126" s="12"/>
      <c r="J126" s="12"/>
      <c r="K126" s="12"/>
      <c r="L126" s="38"/>
      <c r="M126" s="39"/>
    </row>
    <row r="127" spans="1:13">
      <c r="A127" s="53"/>
      <c r="B127" s="10"/>
      <c r="C127" s="10"/>
      <c r="D127" s="11"/>
      <c r="E127" s="10"/>
      <c r="F127" s="12"/>
      <c r="G127" s="12"/>
      <c r="H127" s="12"/>
      <c r="I127" s="12"/>
      <c r="J127" s="12"/>
      <c r="K127" s="12"/>
      <c r="L127" s="38"/>
      <c r="M127" s="39"/>
    </row>
    <row r="128" spans="1:13">
      <c r="A128" s="53"/>
      <c r="B128" s="10"/>
      <c r="C128" s="10"/>
      <c r="D128" s="11"/>
      <c r="E128" s="10"/>
      <c r="F128" s="12"/>
      <c r="G128" s="12"/>
      <c r="H128" s="12"/>
      <c r="I128" s="12"/>
      <c r="J128" s="12"/>
      <c r="K128" s="12"/>
      <c r="L128" s="38"/>
      <c r="M128" s="39"/>
    </row>
    <row r="129" spans="1:13">
      <c r="A129" s="53"/>
      <c r="B129" s="14"/>
      <c r="C129" s="14"/>
      <c r="D129" s="15"/>
      <c r="E129" s="14"/>
      <c r="F129" s="13"/>
      <c r="G129" s="13"/>
      <c r="H129" s="13"/>
      <c r="I129" s="13"/>
      <c r="J129" s="13"/>
      <c r="K129" s="13"/>
      <c r="L129" s="38"/>
      <c r="M129" s="54"/>
    </row>
    <row r="130" spans="1:13">
      <c r="A130" s="53"/>
      <c r="B130" s="14"/>
      <c r="C130" s="14"/>
      <c r="D130" s="15"/>
      <c r="E130" s="14"/>
      <c r="F130" s="13"/>
      <c r="G130" s="13"/>
      <c r="H130" s="13"/>
      <c r="I130" s="13"/>
      <c r="J130" s="13"/>
      <c r="K130" s="13"/>
      <c r="L130" s="38"/>
      <c r="M130" s="54"/>
    </row>
    <row r="131" spans="1:13">
      <c r="A131" s="53"/>
      <c r="B131" s="14"/>
      <c r="C131" s="14"/>
      <c r="D131" s="15"/>
      <c r="E131" s="14"/>
      <c r="F131" s="13"/>
      <c r="G131" s="13"/>
      <c r="H131" s="13"/>
      <c r="I131" s="13"/>
      <c r="J131" s="13"/>
      <c r="K131" s="13"/>
      <c r="L131" s="38"/>
      <c r="M131" s="54"/>
    </row>
    <row r="132" spans="1:13">
      <c r="A132" s="53"/>
      <c r="B132" s="14"/>
      <c r="C132" s="14"/>
      <c r="D132" s="15"/>
      <c r="E132" s="14"/>
      <c r="F132" s="13"/>
      <c r="G132" s="13"/>
      <c r="H132" s="13"/>
      <c r="I132" s="13"/>
      <c r="J132" s="13"/>
      <c r="K132" s="13"/>
      <c r="L132" s="38"/>
      <c r="M132" s="54"/>
    </row>
    <row r="133" spans="1:13">
      <c r="A133" s="53"/>
      <c r="B133" s="14"/>
      <c r="C133" s="14"/>
      <c r="D133" s="15"/>
      <c r="E133" s="14"/>
      <c r="F133" s="13"/>
      <c r="G133" s="13"/>
      <c r="H133" s="13"/>
      <c r="I133" s="13"/>
      <c r="J133" s="13"/>
      <c r="K133" s="13"/>
      <c r="L133" s="38"/>
      <c r="M133" s="54"/>
    </row>
    <row r="134" spans="1:13">
      <c r="A134" s="53"/>
      <c r="B134" s="14"/>
      <c r="C134" s="14"/>
      <c r="D134" s="15"/>
      <c r="E134" s="14"/>
      <c r="F134" s="13"/>
      <c r="G134" s="13"/>
      <c r="H134" s="13"/>
      <c r="I134" s="13"/>
      <c r="J134" s="13"/>
      <c r="K134" s="13"/>
      <c r="L134" s="38"/>
      <c r="M134" s="54"/>
    </row>
    <row r="135" spans="1:13">
      <c r="A135" s="53"/>
      <c r="B135" s="14"/>
      <c r="C135" s="14"/>
      <c r="D135" s="15"/>
      <c r="E135" s="14"/>
      <c r="F135" s="13"/>
      <c r="G135" s="13"/>
      <c r="H135" s="13"/>
      <c r="I135" s="13"/>
      <c r="J135" s="13"/>
      <c r="K135" s="13"/>
      <c r="L135" s="38"/>
      <c r="M135" s="54"/>
    </row>
    <row r="136" spans="1:13">
      <c r="A136" s="53"/>
      <c r="B136" s="14"/>
      <c r="C136" s="14"/>
      <c r="D136" s="15"/>
      <c r="E136" s="14"/>
      <c r="F136" s="13"/>
      <c r="G136" s="13"/>
      <c r="H136" s="13"/>
      <c r="I136" s="13"/>
      <c r="J136" s="13"/>
      <c r="K136" s="13"/>
      <c r="L136" s="38"/>
      <c r="M136" s="54"/>
    </row>
    <row r="137" spans="1:13">
      <c r="A137" s="53"/>
      <c r="B137" s="14"/>
      <c r="C137" s="14"/>
      <c r="D137" s="15"/>
      <c r="E137" s="14"/>
      <c r="F137" s="13"/>
      <c r="G137" s="13"/>
      <c r="H137" s="13"/>
      <c r="I137" s="13"/>
      <c r="J137" s="13"/>
      <c r="K137" s="13"/>
      <c r="L137" s="38"/>
      <c r="M137" s="54"/>
    </row>
    <row r="138" spans="1:13">
      <c r="A138" s="53"/>
      <c r="B138" s="14"/>
      <c r="C138" s="14"/>
      <c r="D138" s="15"/>
      <c r="E138" s="14"/>
      <c r="F138" s="13"/>
      <c r="G138" s="13"/>
      <c r="H138" s="13"/>
      <c r="I138" s="13"/>
      <c r="J138" s="13"/>
      <c r="K138" s="13"/>
      <c r="L138" s="38"/>
      <c r="M138" s="54"/>
    </row>
    <row r="139" spans="1:13">
      <c r="A139" s="53"/>
      <c r="B139" s="14"/>
      <c r="C139" s="14"/>
      <c r="D139" s="15"/>
      <c r="E139" s="14"/>
      <c r="F139" s="13"/>
      <c r="G139" s="13"/>
      <c r="H139" s="13"/>
      <c r="I139" s="13"/>
      <c r="J139" s="13"/>
      <c r="K139" s="13"/>
      <c r="L139" s="38"/>
      <c r="M139" s="54"/>
    </row>
    <row r="140" spans="1:13">
      <c r="A140" s="53"/>
      <c r="B140" s="14"/>
      <c r="C140" s="14"/>
      <c r="D140" s="15"/>
      <c r="E140" s="14"/>
      <c r="F140" s="13"/>
      <c r="G140" s="13"/>
      <c r="H140" s="13"/>
      <c r="I140" s="13"/>
      <c r="J140" s="13"/>
      <c r="K140" s="13"/>
      <c r="L140" s="38"/>
      <c r="M140" s="54"/>
    </row>
    <row r="141" spans="1:13">
      <c r="A141" s="53"/>
      <c r="B141" s="14"/>
      <c r="C141" s="14"/>
      <c r="D141" s="15"/>
      <c r="E141" s="14"/>
      <c r="F141" s="13"/>
      <c r="G141" s="13"/>
      <c r="H141" s="13"/>
      <c r="I141" s="13"/>
      <c r="J141" s="13"/>
      <c r="K141" s="13"/>
      <c r="L141" s="38"/>
      <c r="M141" s="54"/>
    </row>
    <row r="142" spans="1:13">
      <c r="A142" s="53"/>
      <c r="B142" s="14"/>
      <c r="C142" s="14"/>
      <c r="D142" s="15"/>
      <c r="E142" s="14"/>
      <c r="F142" s="13"/>
      <c r="G142" s="13"/>
      <c r="H142" s="13"/>
      <c r="I142" s="13"/>
      <c r="J142" s="13"/>
      <c r="K142" s="13"/>
      <c r="L142" s="38"/>
      <c r="M142" s="54"/>
    </row>
    <row r="143" spans="1:13">
      <c r="A143" s="53"/>
      <c r="B143" s="14"/>
      <c r="C143" s="14"/>
      <c r="D143" s="15"/>
      <c r="E143" s="14"/>
      <c r="F143" s="13"/>
      <c r="G143" s="13"/>
      <c r="H143" s="13"/>
      <c r="I143" s="13"/>
      <c r="J143" s="13"/>
      <c r="K143" s="13"/>
      <c r="L143" s="38"/>
      <c r="M143" s="54"/>
    </row>
    <row r="144" spans="1:13">
      <c r="A144" s="53"/>
      <c r="B144" s="14"/>
      <c r="C144" s="14"/>
      <c r="D144" s="15"/>
      <c r="E144" s="14"/>
      <c r="F144" s="13"/>
      <c r="G144" s="13"/>
      <c r="H144" s="13"/>
      <c r="I144" s="13"/>
      <c r="J144" s="13"/>
      <c r="K144" s="13"/>
      <c r="L144" s="38"/>
      <c r="M144" s="55"/>
    </row>
    <row r="145" spans="1:13">
      <c r="A145" s="53"/>
      <c r="B145" s="14"/>
      <c r="C145" s="14"/>
      <c r="D145" s="15"/>
      <c r="E145" s="14"/>
      <c r="F145" s="13"/>
      <c r="G145" s="13"/>
      <c r="H145" s="13"/>
      <c r="I145" s="13"/>
      <c r="J145" s="13"/>
      <c r="K145" s="13"/>
      <c r="L145" s="38"/>
      <c r="M145" s="54"/>
    </row>
    <row r="146" spans="1:13">
      <c r="A146" s="53"/>
      <c r="B146" s="14"/>
      <c r="C146" s="14"/>
      <c r="D146" s="15"/>
      <c r="E146" s="14"/>
      <c r="F146" s="13"/>
      <c r="G146" s="13"/>
      <c r="H146" s="13"/>
      <c r="I146" s="13"/>
      <c r="J146" s="13"/>
      <c r="K146" s="13"/>
      <c r="L146" s="38"/>
      <c r="M146" s="54"/>
    </row>
    <row r="147" spans="1:13">
      <c r="A147" s="53"/>
      <c r="B147" s="14"/>
      <c r="C147" s="14"/>
      <c r="D147" s="15"/>
      <c r="E147" s="14"/>
      <c r="F147" s="13"/>
      <c r="G147" s="13"/>
      <c r="H147" s="13"/>
      <c r="I147" s="13"/>
      <c r="J147" s="13"/>
      <c r="K147" s="13"/>
      <c r="L147" s="38"/>
      <c r="M147" s="55"/>
    </row>
    <row r="148" spans="1:13">
      <c r="A148" s="53"/>
      <c r="B148" s="14"/>
      <c r="C148" s="14"/>
      <c r="D148" s="15"/>
      <c r="E148" s="14"/>
      <c r="F148" s="13"/>
      <c r="G148" s="13"/>
      <c r="H148" s="13"/>
      <c r="I148" s="13"/>
      <c r="J148" s="13"/>
      <c r="K148" s="13"/>
      <c r="L148" s="38"/>
      <c r="M148" s="54"/>
    </row>
    <row r="149" spans="1:13">
      <c r="A149" s="53"/>
      <c r="B149" s="14"/>
      <c r="C149" s="14"/>
      <c r="D149" s="15"/>
      <c r="E149" s="14"/>
      <c r="F149" s="13"/>
      <c r="G149" s="13"/>
      <c r="H149" s="13"/>
      <c r="I149" s="13"/>
      <c r="J149" s="13"/>
      <c r="K149" s="13"/>
      <c r="L149" s="38"/>
      <c r="M149" s="54"/>
    </row>
    <row r="150" spans="1:13">
      <c r="A150" s="53"/>
      <c r="B150" s="14"/>
      <c r="C150" s="14"/>
      <c r="D150" s="15"/>
      <c r="E150" s="14"/>
      <c r="F150" s="13"/>
      <c r="G150" s="13"/>
      <c r="H150" s="13"/>
      <c r="I150" s="13"/>
      <c r="J150" s="13"/>
      <c r="K150" s="13"/>
      <c r="L150" s="38"/>
      <c r="M150" s="54"/>
    </row>
    <row r="151" spans="1:13">
      <c r="A151" s="53"/>
      <c r="B151" s="14"/>
      <c r="C151" s="14"/>
      <c r="D151" s="15"/>
      <c r="E151" s="14"/>
      <c r="F151" s="13"/>
      <c r="G151" s="13"/>
      <c r="H151" s="13"/>
      <c r="I151" s="13"/>
      <c r="J151" s="13"/>
      <c r="K151" s="13"/>
      <c r="L151" s="38"/>
      <c r="M151" s="54"/>
    </row>
    <row r="152" spans="1:13">
      <c r="A152" s="53"/>
      <c r="B152" s="14"/>
      <c r="C152" s="14"/>
      <c r="D152" s="15"/>
      <c r="E152" s="14"/>
      <c r="F152" s="13"/>
      <c r="G152" s="13"/>
      <c r="H152" s="13"/>
      <c r="I152" s="13"/>
      <c r="J152" s="13"/>
      <c r="K152" s="13"/>
      <c r="L152" s="38"/>
      <c r="M152" s="54"/>
    </row>
    <row r="153" spans="1:13">
      <c r="A153" s="53"/>
      <c r="B153" s="14"/>
      <c r="C153" s="14"/>
      <c r="D153" s="15"/>
      <c r="E153" s="14"/>
      <c r="F153" s="13"/>
      <c r="G153" s="13"/>
      <c r="H153" s="13"/>
      <c r="I153" s="13"/>
      <c r="J153" s="13"/>
      <c r="K153" s="13"/>
      <c r="L153" s="38"/>
      <c r="M153" s="54"/>
    </row>
    <row r="154" spans="1:13">
      <c r="A154" s="53"/>
      <c r="B154" s="14"/>
      <c r="C154" s="14"/>
      <c r="D154" s="15"/>
      <c r="E154" s="14"/>
      <c r="F154" s="13"/>
      <c r="G154" s="13"/>
      <c r="H154" s="13"/>
      <c r="I154" s="13"/>
      <c r="J154" s="13"/>
      <c r="K154" s="13"/>
      <c r="L154" s="38"/>
      <c r="M154" s="54"/>
    </row>
    <row r="155" spans="1:13">
      <c r="A155" s="53"/>
      <c r="B155" s="14"/>
      <c r="C155" s="14"/>
      <c r="D155" s="15"/>
      <c r="E155" s="14"/>
      <c r="F155" s="13"/>
      <c r="G155" s="13"/>
      <c r="H155" s="13"/>
      <c r="I155" s="13"/>
      <c r="J155" s="13"/>
      <c r="K155" s="13"/>
      <c r="L155" s="38"/>
      <c r="M155" s="54"/>
    </row>
    <row r="156" spans="1:13">
      <c r="A156" s="53"/>
      <c r="B156" s="14"/>
      <c r="C156" s="14"/>
      <c r="D156" s="15"/>
      <c r="E156" s="14"/>
      <c r="F156" s="13"/>
      <c r="G156" s="13"/>
      <c r="H156" s="13"/>
      <c r="I156" s="13"/>
      <c r="J156" s="13"/>
      <c r="K156" s="13"/>
      <c r="L156" s="38"/>
      <c r="M156" s="54"/>
    </row>
    <row r="157" spans="1:13">
      <c r="A157" s="53"/>
      <c r="B157" s="14"/>
      <c r="C157" s="14"/>
      <c r="D157" s="15"/>
      <c r="E157" s="14"/>
      <c r="F157" s="13"/>
      <c r="G157" s="13"/>
      <c r="H157" s="13"/>
      <c r="I157" s="13"/>
      <c r="J157" s="13"/>
      <c r="K157" s="13"/>
      <c r="L157" s="38"/>
      <c r="M157" s="54"/>
    </row>
    <row r="158" spans="1:13">
      <c r="A158" s="53"/>
      <c r="B158" s="14"/>
      <c r="C158" s="14"/>
      <c r="D158" s="15"/>
      <c r="E158" s="14"/>
      <c r="F158" s="13"/>
      <c r="G158" s="13"/>
      <c r="H158" s="13"/>
      <c r="I158" s="13"/>
      <c r="J158" s="13"/>
      <c r="K158" s="13"/>
      <c r="L158" s="38"/>
      <c r="M158" s="54"/>
    </row>
    <row r="159" spans="1:13">
      <c r="A159" s="53"/>
      <c r="B159" s="14"/>
      <c r="C159" s="14"/>
      <c r="D159" s="15"/>
      <c r="E159" s="14"/>
      <c r="F159" s="13"/>
      <c r="G159" s="13"/>
      <c r="H159" s="13"/>
      <c r="I159" s="13"/>
      <c r="J159" s="13"/>
      <c r="K159" s="13"/>
      <c r="L159" s="38"/>
      <c r="M159" s="54"/>
    </row>
    <row r="160" spans="1:13">
      <c r="A160" s="53"/>
      <c r="B160" s="14"/>
      <c r="C160" s="14"/>
      <c r="D160" s="15"/>
      <c r="E160" s="14"/>
      <c r="F160" s="13"/>
      <c r="G160" s="13"/>
      <c r="H160" s="13"/>
      <c r="I160" s="13"/>
      <c r="J160" s="13"/>
      <c r="K160" s="13"/>
      <c r="L160" s="38"/>
      <c r="M160" s="54"/>
    </row>
    <row r="161" spans="1:13">
      <c r="A161" s="53"/>
      <c r="B161" s="14"/>
      <c r="C161" s="14"/>
      <c r="D161" s="15"/>
      <c r="E161" s="14"/>
      <c r="F161" s="13"/>
      <c r="G161" s="13"/>
      <c r="H161" s="13"/>
      <c r="I161" s="13"/>
      <c r="J161" s="13"/>
      <c r="K161" s="13"/>
      <c r="L161" s="38"/>
      <c r="M161" s="54"/>
    </row>
    <row r="162" spans="1:13">
      <c r="A162" s="53"/>
      <c r="B162" s="14"/>
      <c r="C162" s="14"/>
      <c r="D162" s="15"/>
      <c r="E162" s="14"/>
      <c r="F162" s="13"/>
      <c r="G162" s="13"/>
      <c r="H162" s="13"/>
      <c r="I162" s="13"/>
      <c r="J162" s="13"/>
      <c r="K162" s="13"/>
      <c r="L162" s="38"/>
      <c r="M162" s="54"/>
    </row>
    <row r="163" spans="1:13">
      <c r="A163" s="53"/>
      <c r="B163" s="10"/>
      <c r="C163" s="10"/>
      <c r="D163" s="11"/>
      <c r="E163" s="10"/>
      <c r="F163" s="12"/>
      <c r="G163" s="12"/>
      <c r="H163" s="12"/>
      <c r="I163" s="12"/>
      <c r="J163" s="12"/>
      <c r="K163" s="12"/>
      <c r="L163" s="12"/>
      <c r="M163" s="54"/>
    </row>
    <row r="164" spans="1:13">
      <c r="A164" s="53"/>
      <c r="B164" s="10"/>
      <c r="C164" s="10"/>
      <c r="D164" s="11"/>
      <c r="E164" s="10"/>
      <c r="F164" s="12"/>
      <c r="G164" s="12"/>
      <c r="H164" s="12"/>
      <c r="I164" s="12"/>
      <c r="J164" s="12"/>
      <c r="K164" s="12"/>
      <c r="L164" s="38"/>
      <c r="M164" s="54"/>
    </row>
    <row r="165" spans="1:13">
      <c r="A165" s="53"/>
      <c r="B165" s="10"/>
      <c r="C165" s="10"/>
      <c r="D165" s="11"/>
      <c r="E165" s="10"/>
      <c r="F165" s="12"/>
      <c r="G165" s="12"/>
      <c r="H165" s="12"/>
      <c r="I165" s="12"/>
      <c r="J165" s="12"/>
      <c r="K165" s="12"/>
      <c r="L165" s="38"/>
      <c r="M165" s="54"/>
    </row>
    <row r="166" spans="1:13">
      <c r="A166" s="53"/>
      <c r="B166" s="10"/>
      <c r="C166" s="10"/>
      <c r="D166" s="11"/>
      <c r="E166" s="10"/>
      <c r="F166" s="12"/>
      <c r="G166" s="12"/>
      <c r="H166" s="12"/>
      <c r="I166" s="12"/>
      <c r="J166" s="12"/>
      <c r="K166" s="12"/>
      <c r="L166" s="12"/>
      <c r="M166" s="55"/>
    </row>
    <row r="167" spans="1:13">
      <c r="A167" s="53"/>
      <c r="B167" s="56"/>
      <c r="C167" s="14"/>
      <c r="D167" s="15"/>
      <c r="E167" s="14"/>
      <c r="F167" s="13"/>
      <c r="G167" s="13"/>
      <c r="H167" s="13"/>
      <c r="I167" s="13"/>
      <c r="J167" s="13"/>
      <c r="K167" s="13"/>
      <c r="L167" s="38"/>
      <c r="M167" s="54"/>
    </row>
    <row r="168" spans="1:13">
      <c r="A168" s="53"/>
      <c r="B168" s="56"/>
      <c r="C168" s="14"/>
      <c r="D168" s="15"/>
      <c r="E168" s="14"/>
      <c r="F168" s="13"/>
      <c r="G168" s="13"/>
      <c r="H168" s="13"/>
      <c r="I168" s="13"/>
      <c r="J168" s="13"/>
      <c r="K168" s="13"/>
      <c r="L168" s="38"/>
      <c r="M168" s="54"/>
    </row>
    <row r="169" spans="1:13">
      <c r="A169" s="53"/>
      <c r="B169" s="56"/>
      <c r="C169" s="14"/>
      <c r="D169" s="15"/>
      <c r="E169" s="14"/>
      <c r="F169" s="13"/>
      <c r="G169" s="13"/>
      <c r="H169" s="13"/>
      <c r="I169" s="13"/>
      <c r="J169" s="13"/>
      <c r="K169" s="13"/>
      <c r="L169" s="38"/>
      <c r="M169" s="54"/>
    </row>
    <row r="170" spans="1:13">
      <c r="A170" s="53"/>
      <c r="B170" s="56"/>
      <c r="C170" s="14"/>
      <c r="D170" s="15"/>
      <c r="E170" s="14"/>
      <c r="F170" s="13"/>
      <c r="G170" s="13"/>
      <c r="H170" s="13"/>
      <c r="I170" s="13"/>
      <c r="J170" s="13"/>
      <c r="K170" s="13"/>
      <c r="L170" s="38"/>
      <c r="M170" s="54"/>
    </row>
    <row r="171" spans="1:13">
      <c r="A171" s="53"/>
      <c r="B171" s="56"/>
      <c r="C171" s="14"/>
      <c r="D171" s="15"/>
      <c r="E171" s="14"/>
      <c r="F171" s="13"/>
      <c r="G171" s="13"/>
      <c r="H171" s="13"/>
      <c r="I171" s="13"/>
      <c r="J171" s="13"/>
      <c r="K171" s="13"/>
      <c r="L171" s="38"/>
      <c r="M171" s="54"/>
    </row>
    <row r="172" spans="1:13">
      <c r="A172" s="53"/>
      <c r="B172" s="56"/>
      <c r="C172" s="14"/>
      <c r="D172" s="15"/>
      <c r="E172" s="14"/>
      <c r="F172" s="13"/>
      <c r="G172" s="13"/>
      <c r="H172" s="13"/>
      <c r="I172" s="13"/>
      <c r="J172" s="13"/>
      <c r="K172" s="13"/>
      <c r="L172" s="38"/>
      <c r="M172" s="54"/>
    </row>
    <row r="173" spans="1:13">
      <c r="A173" s="53"/>
      <c r="B173" s="56"/>
      <c r="C173" s="14"/>
      <c r="D173" s="15"/>
      <c r="E173" s="14"/>
      <c r="F173" s="13"/>
      <c r="G173" s="13"/>
      <c r="H173" s="13"/>
      <c r="I173" s="13"/>
      <c r="J173" s="13"/>
      <c r="K173" s="13"/>
      <c r="L173" s="38"/>
      <c r="M173" s="54"/>
    </row>
    <row r="174" spans="1:13">
      <c r="A174" s="53"/>
      <c r="B174" s="56"/>
      <c r="C174" s="14"/>
      <c r="D174" s="15"/>
      <c r="E174" s="14"/>
      <c r="F174" s="13"/>
      <c r="G174" s="13"/>
      <c r="H174" s="13"/>
      <c r="I174" s="13"/>
      <c r="J174" s="13"/>
      <c r="K174" s="13"/>
      <c r="L174" s="38"/>
      <c r="M174" s="54"/>
    </row>
    <row r="175" spans="1:13">
      <c r="A175" s="53"/>
      <c r="B175" s="14"/>
      <c r="C175" s="14"/>
      <c r="D175" s="15"/>
      <c r="E175" s="14"/>
      <c r="F175" s="13"/>
      <c r="G175" s="13"/>
      <c r="H175" s="13"/>
      <c r="I175" s="13"/>
      <c r="J175" s="13"/>
      <c r="K175" s="13"/>
      <c r="L175" s="38"/>
      <c r="M175" s="54"/>
    </row>
    <row r="176" spans="1:13">
      <c r="A176" s="53"/>
      <c r="B176" s="14"/>
      <c r="C176" s="14"/>
      <c r="D176" s="15"/>
      <c r="E176" s="14"/>
      <c r="F176" s="13"/>
      <c r="G176" s="13"/>
      <c r="H176" s="13"/>
      <c r="I176" s="13"/>
      <c r="J176" s="13"/>
      <c r="K176" s="13"/>
      <c r="L176" s="38"/>
      <c r="M176" s="54"/>
    </row>
    <row r="177" spans="1:13">
      <c r="A177" s="53"/>
      <c r="B177" s="14"/>
      <c r="C177" s="14"/>
      <c r="D177" s="15"/>
      <c r="E177" s="14"/>
      <c r="F177" s="13"/>
      <c r="G177" s="13"/>
      <c r="H177" s="13"/>
      <c r="I177" s="13"/>
      <c r="J177" s="13"/>
      <c r="K177" s="13"/>
      <c r="L177" s="38"/>
      <c r="M177" s="54"/>
    </row>
    <row r="178" spans="1:13">
      <c r="A178" s="53"/>
      <c r="B178" s="14"/>
      <c r="C178" s="14"/>
      <c r="D178" s="15"/>
      <c r="E178" s="14"/>
      <c r="F178" s="13"/>
      <c r="G178" s="13"/>
      <c r="H178" s="13"/>
      <c r="I178" s="13"/>
      <c r="J178" s="13"/>
      <c r="K178" s="13"/>
      <c r="L178" s="38"/>
      <c r="M178" s="54"/>
    </row>
    <row r="179" spans="1:13">
      <c r="A179" s="53"/>
      <c r="B179" s="14"/>
      <c r="C179" s="14"/>
      <c r="D179" s="15"/>
      <c r="E179" s="14"/>
      <c r="F179" s="13"/>
      <c r="G179" s="13"/>
      <c r="H179" s="13"/>
      <c r="I179" s="13"/>
      <c r="J179" s="13"/>
      <c r="K179" s="13"/>
      <c r="L179" s="38"/>
      <c r="M179" s="54"/>
    </row>
    <row r="180" spans="1:13">
      <c r="A180" s="53"/>
      <c r="B180" s="56"/>
      <c r="C180" s="14"/>
      <c r="D180" s="15"/>
      <c r="E180" s="14"/>
      <c r="F180" s="13"/>
      <c r="G180" s="13"/>
      <c r="H180" s="13"/>
      <c r="I180" s="13"/>
      <c r="J180" s="13"/>
      <c r="K180" s="13"/>
      <c r="L180" s="38"/>
      <c r="M180" s="54"/>
    </row>
    <row r="181" spans="1:13">
      <c r="A181" s="53"/>
      <c r="B181" s="56"/>
      <c r="C181" s="14"/>
      <c r="D181" s="15"/>
      <c r="E181" s="14"/>
      <c r="F181" s="13"/>
      <c r="G181" s="13"/>
      <c r="H181" s="13"/>
      <c r="I181" s="13"/>
      <c r="J181" s="13"/>
      <c r="K181" s="13"/>
      <c r="L181" s="38"/>
      <c r="M181" s="54"/>
    </row>
    <row r="182" spans="1:13">
      <c r="A182" s="53"/>
      <c r="B182" s="56"/>
      <c r="C182" s="14"/>
      <c r="D182" s="15"/>
      <c r="E182" s="14"/>
      <c r="F182" s="13"/>
      <c r="G182" s="13"/>
      <c r="H182" s="13"/>
      <c r="I182" s="13"/>
      <c r="J182" s="13"/>
      <c r="K182" s="13"/>
      <c r="L182" s="38"/>
      <c r="M182" s="54"/>
    </row>
    <row r="183" spans="1:13">
      <c r="A183" s="53"/>
      <c r="B183" s="58"/>
      <c r="C183" s="10"/>
      <c r="D183" s="11"/>
      <c r="E183" s="10"/>
      <c r="F183" s="12"/>
      <c r="G183" s="12"/>
      <c r="H183" s="12"/>
      <c r="I183" s="12"/>
      <c r="J183" s="12"/>
      <c r="K183" s="12"/>
      <c r="L183" s="38"/>
      <c r="M183" s="39"/>
    </row>
    <row r="184" spans="1:13">
      <c r="A184" s="53"/>
      <c r="B184" s="58"/>
      <c r="C184" s="10"/>
      <c r="D184" s="11"/>
      <c r="E184" s="10"/>
      <c r="F184" s="12"/>
      <c r="G184" s="12"/>
      <c r="H184" s="12"/>
      <c r="I184" s="12"/>
      <c r="J184" s="12"/>
      <c r="K184" s="12"/>
      <c r="L184" s="38"/>
      <c r="M184" s="39"/>
    </row>
    <row r="185" spans="1:13">
      <c r="A185" s="53"/>
      <c r="B185" s="58"/>
      <c r="C185" s="10"/>
      <c r="D185" s="11"/>
      <c r="E185" s="10"/>
      <c r="F185" s="12"/>
      <c r="G185" s="12"/>
      <c r="H185" s="12"/>
      <c r="I185" s="12"/>
      <c r="J185" s="12"/>
      <c r="K185" s="12"/>
      <c r="L185" s="12"/>
      <c r="M185" s="39"/>
    </row>
    <row r="186" spans="1:13">
      <c r="A186" s="53"/>
      <c r="B186" s="58"/>
      <c r="C186" s="10"/>
      <c r="D186" s="11"/>
      <c r="E186" s="10"/>
      <c r="F186" s="12"/>
      <c r="G186" s="12"/>
      <c r="H186" s="12"/>
      <c r="I186" s="12"/>
      <c r="J186" s="12"/>
      <c r="K186" s="12"/>
      <c r="L186" s="38"/>
      <c r="M186" s="39"/>
    </row>
    <row r="187" spans="1:13">
      <c r="A187" s="53"/>
      <c r="B187" s="58"/>
      <c r="C187" s="10"/>
      <c r="D187" s="11"/>
      <c r="E187" s="10"/>
      <c r="F187" s="12"/>
      <c r="G187" s="12"/>
      <c r="H187" s="12"/>
      <c r="I187" s="12"/>
      <c r="J187" s="12"/>
      <c r="K187" s="12"/>
      <c r="L187" s="38"/>
      <c r="M187" s="39"/>
    </row>
    <row r="188" spans="1:13">
      <c r="A188" s="53"/>
      <c r="B188" s="58"/>
      <c r="C188" s="10"/>
      <c r="D188" s="11"/>
      <c r="E188" s="10"/>
      <c r="F188" s="12"/>
      <c r="G188" s="12"/>
      <c r="H188" s="12"/>
      <c r="I188" s="12"/>
      <c r="J188" s="12"/>
      <c r="K188" s="12"/>
      <c r="L188" s="38"/>
      <c r="M188" s="39"/>
    </row>
    <row r="189" spans="1:13">
      <c r="A189" s="53"/>
      <c r="B189" s="58"/>
      <c r="C189" s="10"/>
      <c r="D189" s="11"/>
      <c r="E189" s="10"/>
      <c r="F189" s="12"/>
      <c r="G189" s="12"/>
      <c r="H189" s="12"/>
      <c r="I189" s="12"/>
      <c r="J189" s="12"/>
      <c r="K189" s="12"/>
      <c r="L189" s="38"/>
      <c r="M189" s="39"/>
    </row>
    <row r="190" spans="1:13">
      <c r="A190" s="53"/>
      <c r="B190" s="58"/>
      <c r="C190" s="10"/>
      <c r="D190" s="11"/>
      <c r="E190" s="10"/>
      <c r="F190" s="12"/>
      <c r="G190" s="12"/>
      <c r="H190" s="12"/>
      <c r="I190" s="12"/>
      <c r="J190" s="12"/>
      <c r="K190" s="12"/>
      <c r="L190" s="38"/>
      <c r="M190" s="39"/>
    </row>
    <row r="191" spans="1:13">
      <c r="A191" s="53"/>
      <c r="B191" s="56"/>
      <c r="C191" s="14"/>
      <c r="D191" s="15"/>
      <c r="E191" s="14"/>
      <c r="F191" s="13"/>
      <c r="G191" s="13"/>
      <c r="H191" s="13"/>
      <c r="I191" s="13"/>
      <c r="J191" s="13"/>
      <c r="K191" s="13"/>
      <c r="L191" s="38"/>
      <c r="M191" s="54"/>
    </row>
    <row r="192" spans="1:13">
      <c r="A192" s="53"/>
      <c r="B192" s="14"/>
      <c r="C192" s="14"/>
      <c r="D192" s="15"/>
      <c r="E192" s="14"/>
      <c r="F192" s="13"/>
      <c r="G192" s="13"/>
      <c r="H192" s="13"/>
      <c r="I192" s="13"/>
      <c r="J192" s="13"/>
      <c r="K192" s="13"/>
      <c r="L192" s="38"/>
      <c r="M192" s="54"/>
    </row>
    <row r="193" spans="1:13">
      <c r="A193" s="53"/>
      <c r="B193" s="14"/>
      <c r="C193" s="14"/>
      <c r="D193" s="15"/>
      <c r="E193" s="14"/>
      <c r="F193" s="13"/>
      <c r="G193" s="13"/>
      <c r="H193" s="13"/>
      <c r="I193" s="13"/>
      <c r="J193" s="13"/>
      <c r="K193" s="13"/>
      <c r="L193" s="38"/>
      <c r="M193" s="54"/>
    </row>
    <row r="194" spans="1:13">
      <c r="A194" s="53"/>
      <c r="B194" s="56"/>
      <c r="C194" s="14"/>
      <c r="D194" s="15"/>
      <c r="E194" s="14"/>
      <c r="F194" s="13"/>
      <c r="G194" s="13"/>
      <c r="H194" s="13"/>
      <c r="I194" s="13"/>
      <c r="J194" s="13"/>
      <c r="K194" s="13"/>
      <c r="L194" s="38"/>
      <c r="M194" s="54"/>
    </row>
    <row r="195" spans="1:13">
      <c r="A195" s="53"/>
      <c r="B195" s="14"/>
      <c r="C195" s="14"/>
      <c r="D195" s="15"/>
      <c r="E195" s="14"/>
      <c r="F195" s="13"/>
      <c r="G195" s="13"/>
      <c r="H195" s="13"/>
      <c r="I195" s="13"/>
      <c r="J195" s="13"/>
      <c r="K195" s="13"/>
      <c r="L195" s="38"/>
      <c r="M195" s="54"/>
    </row>
    <row r="196" spans="1:13">
      <c r="A196" s="53"/>
      <c r="B196" s="14"/>
      <c r="C196" s="14"/>
      <c r="D196" s="15"/>
      <c r="E196" s="14"/>
      <c r="F196" s="13"/>
      <c r="G196" s="13"/>
      <c r="H196" s="13"/>
      <c r="I196" s="13"/>
      <c r="J196" s="13"/>
      <c r="K196" s="13"/>
      <c r="L196" s="38"/>
      <c r="M196" s="54"/>
    </row>
    <row r="197" spans="1:13">
      <c r="A197" s="53"/>
      <c r="B197" s="14"/>
      <c r="C197" s="14"/>
      <c r="D197" s="15"/>
      <c r="E197" s="14"/>
      <c r="F197" s="13"/>
      <c r="G197" s="13"/>
      <c r="H197" s="13"/>
      <c r="I197" s="13"/>
      <c r="J197" s="13"/>
      <c r="K197" s="13"/>
      <c r="L197" s="38"/>
      <c r="M197" s="54"/>
    </row>
    <row r="198" spans="1:13">
      <c r="A198" s="53"/>
      <c r="B198" s="14"/>
      <c r="C198" s="14"/>
      <c r="D198" s="15"/>
      <c r="E198" s="14"/>
      <c r="F198" s="13"/>
      <c r="G198" s="13"/>
      <c r="H198" s="13"/>
      <c r="I198" s="13"/>
      <c r="J198" s="13"/>
      <c r="K198" s="13"/>
      <c r="L198" s="38"/>
      <c r="M198" s="54"/>
    </row>
    <row r="199" spans="1:13">
      <c r="A199" s="53"/>
      <c r="B199" s="14"/>
      <c r="C199" s="14"/>
      <c r="D199" s="15"/>
      <c r="E199" s="14"/>
      <c r="F199" s="13"/>
      <c r="G199" s="13"/>
      <c r="H199" s="13"/>
      <c r="I199" s="13"/>
      <c r="J199" s="13"/>
      <c r="K199" s="13"/>
      <c r="L199" s="38"/>
      <c r="M199" s="54"/>
    </row>
    <row r="200" spans="1:13">
      <c r="A200" s="53"/>
      <c r="B200" s="14"/>
      <c r="C200" s="14"/>
      <c r="D200" s="15"/>
      <c r="E200" s="14"/>
      <c r="F200" s="13"/>
      <c r="G200" s="13"/>
      <c r="H200" s="13"/>
      <c r="I200" s="13"/>
      <c r="J200" s="13"/>
      <c r="K200" s="13"/>
      <c r="L200" s="38"/>
      <c r="M200" s="54"/>
    </row>
    <row r="201" spans="1:13">
      <c r="A201" s="53"/>
      <c r="B201" s="14"/>
      <c r="C201" s="14"/>
      <c r="D201" s="15"/>
      <c r="E201" s="14"/>
      <c r="F201" s="13"/>
      <c r="G201" s="13"/>
      <c r="H201" s="13"/>
      <c r="I201" s="13"/>
      <c r="J201" s="13"/>
      <c r="K201" s="13"/>
      <c r="L201" s="38"/>
      <c r="M201" s="54"/>
    </row>
    <row r="202" spans="1:13">
      <c r="A202" s="53"/>
      <c r="B202" s="14"/>
      <c r="C202" s="14"/>
      <c r="D202" s="15"/>
      <c r="E202" s="14"/>
      <c r="F202" s="13"/>
      <c r="G202" s="13"/>
      <c r="H202" s="13"/>
      <c r="I202" s="13"/>
      <c r="J202" s="13"/>
      <c r="K202" s="13"/>
      <c r="L202" s="38"/>
      <c r="M202" s="54"/>
    </row>
    <row r="203" spans="1:13">
      <c r="A203" s="53"/>
      <c r="B203" s="14"/>
      <c r="C203" s="14"/>
      <c r="D203" s="15"/>
      <c r="E203" s="14"/>
      <c r="F203" s="13"/>
      <c r="G203" s="13"/>
      <c r="H203" s="13"/>
      <c r="I203" s="13"/>
      <c r="J203" s="13"/>
      <c r="K203" s="13"/>
      <c r="L203" s="38"/>
      <c r="M203" s="54"/>
    </row>
    <row r="204" spans="1:13">
      <c r="A204" s="53"/>
      <c r="B204" s="14"/>
      <c r="C204" s="14"/>
      <c r="D204" s="15"/>
      <c r="E204" s="14"/>
      <c r="F204" s="13"/>
      <c r="G204" s="13"/>
      <c r="H204" s="13"/>
      <c r="I204" s="13"/>
      <c r="J204" s="13"/>
      <c r="K204" s="13"/>
      <c r="L204" s="38"/>
      <c r="M204" s="54"/>
    </row>
    <row r="205" spans="1:13">
      <c r="A205" s="53"/>
      <c r="B205" s="14"/>
      <c r="C205" s="14"/>
      <c r="D205" s="15"/>
      <c r="E205" s="14"/>
      <c r="F205" s="13"/>
      <c r="G205" s="13"/>
      <c r="H205" s="13"/>
      <c r="I205" s="13"/>
      <c r="J205" s="13"/>
      <c r="K205" s="13"/>
      <c r="L205" s="38"/>
      <c r="M205" s="54"/>
    </row>
    <row r="206" spans="1:13">
      <c r="A206" s="53"/>
      <c r="B206" s="14"/>
      <c r="C206" s="14"/>
      <c r="D206" s="15"/>
      <c r="E206" s="14"/>
      <c r="F206" s="13"/>
      <c r="G206" s="13"/>
      <c r="H206" s="13"/>
      <c r="I206" s="13"/>
      <c r="J206" s="13"/>
      <c r="K206" s="13"/>
      <c r="L206" s="38"/>
      <c r="M206" s="54"/>
    </row>
    <row r="207" spans="1:13">
      <c r="A207" s="53"/>
      <c r="B207" s="14"/>
      <c r="C207" s="14"/>
      <c r="D207" s="15"/>
      <c r="E207" s="14"/>
      <c r="F207" s="13"/>
      <c r="G207" s="13"/>
      <c r="H207" s="13"/>
      <c r="I207" s="13"/>
      <c r="J207" s="13"/>
      <c r="K207" s="13"/>
      <c r="L207" s="38"/>
      <c r="M207" s="54"/>
    </row>
    <row r="208" spans="1:13">
      <c r="A208" s="53"/>
      <c r="B208" s="14"/>
      <c r="C208" s="14"/>
      <c r="D208" s="15"/>
      <c r="E208" s="14"/>
      <c r="F208" s="13"/>
      <c r="G208" s="13"/>
      <c r="H208" s="13"/>
      <c r="I208" s="13"/>
      <c r="J208" s="13"/>
      <c r="K208" s="13"/>
      <c r="L208" s="38"/>
      <c r="M208" s="54"/>
    </row>
    <row r="209" spans="1:13">
      <c r="A209" s="53"/>
      <c r="B209" s="14"/>
      <c r="C209" s="14"/>
      <c r="D209" s="15"/>
      <c r="E209" s="14"/>
      <c r="F209" s="13"/>
      <c r="G209" s="13"/>
      <c r="H209" s="13"/>
      <c r="I209" s="13"/>
      <c r="J209" s="13"/>
      <c r="K209" s="13"/>
      <c r="L209" s="38"/>
      <c r="M209" s="54"/>
    </row>
    <row r="210" spans="1:13">
      <c r="A210" s="53"/>
      <c r="B210" s="14"/>
      <c r="C210" s="14"/>
      <c r="D210" s="15"/>
      <c r="E210" s="14"/>
      <c r="F210" s="13"/>
      <c r="G210" s="13"/>
      <c r="H210" s="13"/>
      <c r="I210" s="13"/>
      <c r="J210" s="13"/>
      <c r="K210" s="13"/>
      <c r="L210" s="38"/>
      <c r="M210" s="54"/>
    </row>
    <row r="211" spans="1:13">
      <c r="A211" s="53"/>
      <c r="B211" s="14"/>
      <c r="C211" s="14"/>
      <c r="D211" s="15"/>
      <c r="E211" s="14"/>
      <c r="F211" s="13"/>
      <c r="G211" s="13"/>
      <c r="H211" s="13"/>
      <c r="I211" s="13"/>
      <c r="J211" s="13"/>
      <c r="K211" s="13"/>
      <c r="L211" s="38"/>
      <c r="M211" s="54"/>
    </row>
    <row r="212" spans="1:13">
      <c r="A212" s="53"/>
      <c r="B212" s="14"/>
      <c r="C212" s="14"/>
      <c r="D212" s="15"/>
      <c r="E212" s="14"/>
      <c r="F212" s="13"/>
      <c r="G212" s="13"/>
      <c r="H212" s="13"/>
      <c r="I212" s="13"/>
      <c r="J212" s="13"/>
      <c r="K212" s="13"/>
      <c r="L212" s="38"/>
      <c r="M212" s="55"/>
    </row>
    <row r="213" spans="1:13">
      <c r="A213" s="53"/>
      <c r="B213" s="14"/>
      <c r="C213" s="14"/>
      <c r="D213" s="15"/>
      <c r="E213" s="14"/>
      <c r="F213" s="13"/>
      <c r="G213" s="13"/>
      <c r="H213" s="13"/>
      <c r="I213" s="13"/>
      <c r="J213" s="13"/>
      <c r="K213" s="13"/>
      <c r="L213" s="38"/>
      <c r="M213" s="54"/>
    </row>
    <row r="214" spans="1:13">
      <c r="A214" s="53"/>
      <c r="B214" s="14"/>
      <c r="C214" s="14"/>
      <c r="D214" s="15"/>
      <c r="E214" s="14"/>
      <c r="F214" s="13"/>
      <c r="G214" s="13"/>
      <c r="H214" s="13"/>
      <c r="I214" s="13"/>
      <c r="J214" s="13"/>
      <c r="K214" s="13"/>
      <c r="L214" s="38"/>
      <c r="M214" s="54"/>
    </row>
    <row r="215" spans="1:13">
      <c r="A215" s="53"/>
      <c r="B215" s="14"/>
      <c r="C215" s="14"/>
      <c r="D215" s="15"/>
      <c r="E215" s="14"/>
      <c r="F215" s="13"/>
      <c r="G215" s="13"/>
      <c r="H215" s="13"/>
      <c r="I215" s="13"/>
      <c r="J215" s="13"/>
      <c r="K215" s="13"/>
      <c r="L215" s="38"/>
      <c r="M215" s="54"/>
    </row>
    <row r="216" spans="1:13">
      <c r="A216" s="53"/>
      <c r="B216" s="14"/>
      <c r="C216" s="14"/>
      <c r="D216" s="15"/>
      <c r="E216" s="14"/>
      <c r="F216" s="13"/>
      <c r="G216" s="13"/>
      <c r="H216" s="13"/>
      <c r="I216" s="13"/>
      <c r="J216" s="13"/>
      <c r="K216" s="13"/>
      <c r="L216" s="38"/>
      <c r="M216" s="54"/>
    </row>
    <row r="217" spans="1:13">
      <c r="A217" s="53"/>
      <c r="B217" s="14"/>
      <c r="C217" s="14"/>
      <c r="D217" s="15"/>
      <c r="E217" s="14"/>
      <c r="F217" s="13"/>
      <c r="G217" s="13"/>
      <c r="H217" s="13"/>
      <c r="I217" s="13"/>
      <c r="J217" s="13"/>
      <c r="K217" s="13"/>
      <c r="L217" s="38"/>
      <c r="M217" s="54"/>
    </row>
    <row r="218" spans="1:13">
      <c r="A218" s="53"/>
      <c r="B218" s="14"/>
      <c r="C218" s="14"/>
      <c r="D218" s="15"/>
      <c r="E218" s="14"/>
      <c r="F218" s="13"/>
      <c r="G218" s="13"/>
      <c r="H218" s="13"/>
      <c r="I218" s="13"/>
      <c r="J218" s="13"/>
      <c r="K218" s="13"/>
      <c r="L218" s="38"/>
      <c r="M218" s="54"/>
    </row>
    <row r="219" spans="1:13">
      <c r="A219" s="53"/>
      <c r="B219" s="14"/>
      <c r="C219" s="14"/>
      <c r="D219" s="15"/>
      <c r="E219" s="14"/>
      <c r="F219" s="13"/>
      <c r="G219" s="13"/>
      <c r="H219" s="13"/>
      <c r="I219" s="13"/>
      <c r="J219" s="13"/>
      <c r="K219" s="13"/>
      <c r="L219" s="38"/>
      <c r="M219" s="54"/>
    </row>
    <row r="220" spans="1:13">
      <c r="A220" s="53"/>
      <c r="B220" s="14"/>
      <c r="C220" s="14"/>
      <c r="D220" s="15"/>
      <c r="E220" s="14"/>
      <c r="F220" s="13"/>
      <c r="G220" s="13"/>
      <c r="H220" s="13"/>
      <c r="I220" s="13"/>
      <c r="J220" s="13"/>
      <c r="K220" s="13"/>
      <c r="L220" s="38"/>
      <c r="M220" s="54"/>
    </row>
    <row r="221" spans="1:13">
      <c r="A221" s="53"/>
      <c r="B221" s="14"/>
      <c r="C221" s="14"/>
      <c r="D221" s="15"/>
      <c r="E221" s="14"/>
      <c r="F221" s="13"/>
      <c r="G221" s="13"/>
      <c r="H221" s="13"/>
      <c r="I221" s="13"/>
      <c r="J221" s="13"/>
      <c r="K221" s="13"/>
      <c r="L221" s="38"/>
      <c r="M221" s="54"/>
    </row>
    <row r="222" spans="1:13">
      <c r="A222" s="53"/>
      <c r="B222" s="14"/>
      <c r="C222" s="14"/>
      <c r="D222" s="15"/>
      <c r="E222" s="14"/>
      <c r="F222" s="13"/>
      <c r="G222" s="13"/>
      <c r="H222" s="13"/>
      <c r="I222" s="13"/>
      <c r="J222" s="13"/>
      <c r="K222" s="13"/>
      <c r="L222" s="38"/>
      <c r="M222" s="55"/>
    </row>
    <row r="223" spans="1:13">
      <c r="A223" s="53"/>
      <c r="B223" s="14"/>
      <c r="C223" s="14"/>
      <c r="D223" s="15"/>
      <c r="E223" s="14"/>
      <c r="F223" s="13"/>
      <c r="G223" s="13"/>
      <c r="H223" s="13"/>
      <c r="I223" s="13"/>
      <c r="J223" s="13"/>
      <c r="K223" s="13"/>
      <c r="L223" s="38"/>
      <c r="M223" s="54"/>
    </row>
    <row r="224" spans="1:13">
      <c r="A224" s="53"/>
      <c r="B224" s="14"/>
      <c r="C224" s="14"/>
      <c r="D224" s="15"/>
      <c r="E224" s="14"/>
      <c r="F224" s="13"/>
      <c r="G224" s="13"/>
      <c r="H224" s="13"/>
      <c r="I224" s="13"/>
      <c r="J224" s="13"/>
      <c r="K224" s="13"/>
      <c r="L224" s="38"/>
      <c r="M224" s="54"/>
    </row>
    <row r="225" spans="1:13">
      <c r="A225" s="53"/>
      <c r="B225" s="14"/>
      <c r="C225" s="14"/>
      <c r="D225" s="15"/>
      <c r="E225" s="14"/>
      <c r="F225" s="13"/>
      <c r="G225" s="13"/>
      <c r="H225" s="13"/>
      <c r="I225" s="13"/>
      <c r="J225" s="13"/>
      <c r="K225" s="13"/>
      <c r="L225" s="38"/>
      <c r="M225" s="54"/>
    </row>
    <row r="226" spans="1:13">
      <c r="A226" s="53"/>
      <c r="B226" s="14"/>
      <c r="C226" s="14"/>
      <c r="D226" s="15"/>
      <c r="E226" s="14"/>
      <c r="F226" s="13"/>
      <c r="G226" s="13"/>
      <c r="H226" s="13"/>
      <c r="I226" s="13"/>
      <c r="J226" s="13"/>
      <c r="K226" s="13"/>
      <c r="L226" s="38"/>
      <c r="M226" s="54"/>
    </row>
    <row r="227" spans="1:13">
      <c r="A227" s="53"/>
      <c r="B227" s="14"/>
      <c r="C227" s="14"/>
      <c r="D227" s="15"/>
      <c r="E227" s="14"/>
      <c r="F227" s="13"/>
      <c r="G227" s="13"/>
      <c r="H227" s="13"/>
      <c r="I227" s="13"/>
      <c r="J227" s="13"/>
      <c r="K227" s="13"/>
      <c r="L227" s="38"/>
      <c r="M227" s="54"/>
    </row>
    <row r="228" spans="1:13">
      <c r="A228" s="53"/>
      <c r="B228" s="14"/>
      <c r="C228" s="14"/>
      <c r="D228" s="15"/>
      <c r="E228" s="14"/>
      <c r="F228" s="13"/>
      <c r="G228" s="13"/>
      <c r="H228" s="13"/>
      <c r="I228" s="13"/>
      <c r="J228" s="13"/>
      <c r="K228" s="13"/>
      <c r="L228" s="38"/>
      <c r="M228" s="54"/>
    </row>
    <row r="229" spans="1:13">
      <c r="A229" s="53"/>
      <c r="B229" s="10"/>
      <c r="C229" s="10"/>
      <c r="D229" s="11"/>
      <c r="E229" s="10"/>
      <c r="F229" s="12"/>
      <c r="G229" s="12"/>
      <c r="H229" s="12"/>
      <c r="I229" s="12"/>
      <c r="J229" s="12"/>
      <c r="K229" s="12"/>
      <c r="L229" s="38"/>
      <c r="M229" s="54"/>
    </row>
    <row r="230" spans="1:13">
      <c r="A230" s="53"/>
      <c r="B230" s="10"/>
      <c r="C230" s="10"/>
      <c r="D230" s="11"/>
      <c r="E230" s="10"/>
      <c r="F230" s="12"/>
      <c r="G230" s="12"/>
      <c r="H230" s="12"/>
      <c r="I230" s="12"/>
      <c r="J230" s="12"/>
      <c r="K230" s="12"/>
      <c r="L230" s="38"/>
      <c r="M230" s="54"/>
    </row>
    <row r="231" spans="1:13">
      <c r="A231" s="53"/>
      <c r="B231" s="10"/>
      <c r="C231" s="10"/>
      <c r="D231" s="11"/>
      <c r="E231" s="10"/>
      <c r="F231" s="12"/>
      <c r="G231" s="12"/>
      <c r="H231" s="12"/>
      <c r="I231" s="12"/>
      <c r="J231" s="12"/>
      <c r="K231" s="12"/>
      <c r="L231" s="12"/>
      <c r="M231" s="54"/>
    </row>
    <row r="232" spans="1:13">
      <c r="A232" s="53"/>
      <c r="B232" s="10"/>
      <c r="C232" s="10"/>
      <c r="D232" s="11"/>
      <c r="E232" s="10"/>
      <c r="F232" s="12"/>
      <c r="G232" s="12"/>
      <c r="H232" s="12"/>
      <c r="I232" s="12"/>
      <c r="J232" s="12"/>
      <c r="K232" s="12"/>
      <c r="L232" s="38"/>
      <c r="M232" s="54"/>
    </row>
    <row r="233" spans="1:13">
      <c r="A233" s="53"/>
      <c r="B233" s="10"/>
      <c r="C233" s="10"/>
      <c r="D233" s="11"/>
      <c r="E233" s="10"/>
      <c r="F233" s="12"/>
      <c r="G233" s="12"/>
      <c r="H233" s="12"/>
      <c r="I233" s="12"/>
      <c r="J233" s="12"/>
      <c r="K233" s="12"/>
      <c r="L233" s="38"/>
      <c r="M233" s="54"/>
    </row>
    <row r="234" spans="1:13">
      <c r="A234" s="53"/>
      <c r="B234" s="10"/>
      <c r="C234" s="10"/>
      <c r="D234" s="11"/>
      <c r="E234" s="10"/>
      <c r="F234" s="12"/>
      <c r="G234" s="12"/>
      <c r="H234" s="12"/>
      <c r="I234" s="12"/>
      <c r="J234" s="12"/>
      <c r="K234" s="12"/>
      <c r="L234" s="38"/>
      <c r="M234" s="54"/>
    </row>
    <row r="235" spans="1:13">
      <c r="A235" s="53"/>
      <c r="B235" s="10"/>
      <c r="C235" s="10"/>
      <c r="D235" s="11"/>
      <c r="E235" s="10"/>
      <c r="F235" s="12"/>
      <c r="G235" s="12"/>
      <c r="H235" s="12"/>
      <c r="I235" s="12"/>
      <c r="J235" s="12"/>
      <c r="K235" s="12"/>
      <c r="L235" s="38"/>
      <c r="M235" s="55"/>
    </row>
    <row r="236" spans="1:13">
      <c r="A236" s="53"/>
      <c r="B236" s="10"/>
      <c r="C236" s="10"/>
      <c r="D236" s="11"/>
      <c r="E236" s="10"/>
      <c r="F236" s="12"/>
      <c r="G236" s="12"/>
      <c r="H236" s="12"/>
      <c r="I236" s="12"/>
      <c r="J236" s="12"/>
      <c r="K236" s="12"/>
      <c r="L236" s="38"/>
      <c r="M236" s="54"/>
    </row>
    <row r="237" spans="1:13">
      <c r="A237" s="53"/>
      <c r="B237" s="10"/>
      <c r="C237" s="10"/>
      <c r="D237" s="11"/>
      <c r="E237" s="10"/>
      <c r="F237" s="12"/>
      <c r="G237" s="12"/>
      <c r="H237" s="12"/>
      <c r="I237" s="12"/>
      <c r="J237" s="12"/>
      <c r="K237" s="12"/>
      <c r="L237" s="38"/>
      <c r="M237" s="54"/>
    </row>
    <row r="238" spans="1:13">
      <c r="A238" s="53"/>
      <c r="B238" s="10"/>
      <c r="C238" s="10"/>
      <c r="D238" s="11"/>
      <c r="E238" s="10"/>
      <c r="F238" s="12"/>
      <c r="G238" s="12"/>
      <c r="H238" s="12"/>
      <c r="I238" s="12"/>
      <c r="J238" s="12"/>
      <c r="K238" s="12"/>
      <c r="L238" s="38"/>
      <c r="M238" s="54"/>
    </row>
    <row r="239" spans="1:13">
      <c r="A239" s="53"/>
      <c r="B239" s="10"/>
      <c r="C239" s="10"/>
      <c r="D239" s="11"/>
      <c r="E239" s="10"/>
      <c r="F239" s="12"/>
      <c r="G239" s="12"/>
      <c r="H239" s="12"/>
      <c r="I239" s="12"/>
      <c r="J239" s="12"/>
      <c r="K239" s="12"/>
      <c r="L239" s="38"/>
      <c r="M239" s="54"/>
    </row>
    <row r="240" spans="1:13">
      <c r="A240" s="53"/>
      <c r="B240" s="10"/>
      <c r="C240" s="10"/>
      <c r="D240" s="11"/>
      <c r="E240" s="10"/>
      <c r="F240" s="12"/>
      <c r="G240" s="12"/>
      <c r="H240" s="12"/>
      <c r="I240" s="12"/>
      <c r="J240" s="12"/>
      <c r="K240" s="12"/>
      <c r="L240" s="38"/>
      <c r="M240" s="54"/>
    </row>
    <row r="241" spans="1:13">
      <c r="A241" s="53"/>
      <c r="B241" s="10"/>
      <c r="C241" s="10"/>
      <c r="D241" s="11"/>
      <c r="E241" s="10"/>
      <c r="F241" s="12"/>
      <c r="G241" s="12"/>
      <c r="H241" s="12"/>
      <c r="I241" s="12"/>
      <c r="J241" s="12"/>
      <c r="K241" s="12"/>
      <c r="L241" s="12"/>
      <c r="M241" s="54"/>
    </row>
    <row r="242" spans="1:13">
      <c r="A242" s="53"/>
      <c r="B242" s="10"/>
      <c r="C242" s="10"/>
      <c r="D242" s="11"/>
      <c r="E242" s="10"/>
      <c r="F242" s="12"/>
      <c r="G242" s="12"/>
      <c r="H242" s="12"/>
      <c r="I242" s="12"/>
      <c r="J242" s="12"/>
      <c r="K242" s="12"/>
      <c r="L242" s="38"/>
      <c r="M242" s="54"/>
    </row>
    <row r="243" spans="1:13">
      <c r="A243" s="53"/>
      <c r="B243" s="10"/>
      <c r="C243" s="10"/>
      <c r="D243" s="11"/>
      <c r="E243" s="10"/>
      <c r="F243" s="12"/>
      <c r="G243" s="12"/>
      <c r="H243" s="12"/>
      <c r="I243" s="12"/>
      <c r="J243" s="12"/>
      <c r="K243" s="12"/>
      <c r="L243" s="38"/>
      <c r="M243" s="54"/>
    </row>
    <row r="244" spans="1:13">
      <c r="A244" s="53"/>
      <c r="B244" s="10"/>
      <c r="C244" s="10"/>
      <c r="D244" s="11"/>
      <c r="E244" s="10"/>
      <c r="F244" s="12"/>
      <c r="G244" s="12"/>
      <c r="H244" s="12"/>
      <c r="I244" s="12"/>
      <c r="J244" s="12"/>
      <c r="K244" s="12"/>
      <c r="L244" s="38"/>
      <c r="M244" s="54"/>
    </row>
    <row r="245" spans="1:13">
      <c r="A245" s="53"/>
      <c r="B245" s="10"/>
      <c r="C245" s="10"/>
      <c r="D245" s="11"/>
      <c r="E245" s="10"/>
      <c r="F245" s="12"/>
      <c r="G245" s="12"/>
      <c r="H245" s="12"/>
      <c r="I245" s="12"/>
      <c r="J245" s="12"/>
      <c r="K245" s="12"/>
      <c r="L245" s="38"/>
      <c r="M245" s="54"/>
    </row>
    <row r="246" spans="1:13">
      <c r="A246" s="53"/>
      <c r="B246" s="10"/>
      <c r="C246" s="10"/>
      <c r="D246" s="11"/>
      <c r="E246" s="10"/>
      <c r="F246" s="12"/>
      <c r="G246" s="12"/>
      <c r="H246" s="12"/>
      <c r="I246" s="12"/>
      <c r="J246" s="12"/>
      <c r="K246" s="12"/>
      <c r="L246" s="38"/>
      <c r="M246" s="55"/>
    </row>
    <row r="247" spans="1:13">
      <c r="A247" s="53"/>
      <c r="B247" s="14"/>
      <c r="C247" s="14"/>
      <c r="D247" s="15"/>
      <c r="E247" s="14"/>
      <c r="F247" s="13"/>
      <c r="G247" s="13"/>
      <c r="H247" s="13"/>
      <c r="I247" s="13"/>
      <c r="J247" s="13"/>
      <c r="K247" s="13"/>
      <c r="L247" s="38"/>
      <c r="M247" s="54"/>
    </row>
    <row r="248" spans="1:13">
      <c r="A248" s="53"/>
      <c r="B248" s="14"/>
      <c r="C248" s="14"/>
      <c r="D248" s="15"/>
      <c r="E248" s="14"/>
      <c r="F248" s="13"/>
      <c r="G248" s="13"/>
      <c r="H248" s="13"/>
      <c r="I248" s="13"/>
      <c r="J248" s="13"/>
      <c r="K248" s="13"/>
      <c r="L248" s="38"/>
      <c r="M248" s="54"/>
    </row>
    <row r="249" spans="1:13">
      <c r="A249" s="53"/>
      <c r="B249" s="14"/>
      <c r="C249" s="14"/>
      <c r="D249" s="15"/>
      <c r="E249" s="14"/>
      <c r="F249" s="13"/>
      <c r="G249" s="13"/>
      <c r="H249" s="13"/>
      <c r="I249" s="13"/>
      <c r="J249" s="13"/>
      <c r="K249" s="13"/>
      <c r="L249" s="38"/>
      <c r="M249" s="54"/>
    </row>
    <row r="250" spans="1:13">
      <c r="A250" s="53"/>
      <c r="B250" s="14"/>
      <c r="C250" s="14"/>
      <c r="D250" s="15"/>
      <c r="E250" s="14"/>
      <c r="F250" s="13"/>
      <c r="G250" s="13"/>
      <c r="H250" s="13"/>
      <c r="I250" s="13"/>
      <c r="J250" s="13"/>
      <c r="K250" s="13"/>
      <c r="L250" s="38"/>
      <c r="M250" s="55"/>
    </row>
    <row r="251" spans="1:13">
      <c r="A251" s="53"/>
      <c r="B251" s="14"/>
      <c r="C251" s="14"/>
      <c r="D251" s="15"/>
      <c r="E251" s="14"/>
      <c r="F251" s="13"/>
      <c r="G251" s="13"/>
      <c r="H251" s="13"/>
      <c r="I251" s="13"/>
      <c r="J251" s="13"/>
      <c r="K251" s="13"/>
      <c r="L251" s="38"/>
      <c r="M251" s="54"/>
    </row>
    <row r="252" spans="1:13">
      <c r="A252" s="53"/>
      <c r="B252" s="14"/>
      <c r="C252" s="14"/>
      <c r="D252" s="15"/>
      <c r="E252" s="14"/>
      <c r="F252" s="13"/>
      <c r="G252" s="13"/>
      <c r="H252" s="13"/>
      <c r="I252" s="13"/>
      <c r="J252" s="13"/>
      <c r="K252" s="13"/>
      <c r="L252" s="38"/>
      <c r="M252" s="54"/>
    </row>
    <row r="253" spans="1:13">
      <c r="A253" s="53"/>
      <c r="B253" s="10"/>
      <c r="C253" s="10"/>
      <c r="D253" s="11"/>
      <c r="E253" s="10"/>
      <c r="F253" s="12"/>
      <c r="G253" s="12"/>
      <c r="H253" s="12"/>
      <c r="I253" s="12"/>
      <c r="J253" s="12"/>
      <c r="K253" s="12"/>
      <c r="L253" s="38"/>
      <c r="M253" s="54"/>
    </row>
    <row r="254" spans="1:13">
      <c r="A254" s="53"/>
      <c r="B254" s="10"/>
      <c r="C254" s="10"/>
      <c r="D254" s="11"/>
      <c r="E254" s="10"/>
      <c r="F254" s="12"/>
      <c r="G254" s="12"/>
      <c r="H254" s="12"/>
      <c r="I254" s="12"/>
      <c r="J254" s="12"/>
      <c r="K254" s="12"/>
      <c r="L254" s="12"/>
      <c r="M254" s="54"/>
    </row>
    <row r="255" spans="1:13">
      <c r="A255" s="53"/>
      <c r="B255" s="10"/>
      <c r="C255" s="10"/>
      <c r="D255" s="11"/>
      <c r="E255" s="10"/>
      <c r="F255" s="12"/>
      <c r="G255" s="12"/>
      <c r="H255" s="12"/>
      <c r="I255" s="12"/>
      <c r="J255" s="12"/>
      <c r="K255" s="12"/>
      <c r="L255" s="38"/>
      <c r="M255" s="54"/>
    </row>
    <row r="256" spans="1:13">
      <c r="A256" s="53"/>
      <c r="B256" s="10"/>
      <c r="C256" s="10"/>
      <c r="D256" s="11"/>
      <c r="E256" s="10"/>
      <c r="F256" s="12"/>
      <c r="G256" s="12"/>
      <c r="H256" s="12"/>
      <c r="I256" s="12"/>
      <c r="J256" s="12"/>
      <c r="K256" s="12"/>
      <c r="L256" s="38"/>
      <c r="M256" s="54"/>
    </row>
    <row r="257" spans="1:13">
      <c r="A257" s="53"/>
      <c r="B257" s="10"/>
      <c r="C257" s="10"/>
      <c r="D257" s="11"/>
      <c r="E257" s="10"/>
      <c r="F257" s="12"/>
      <c r="G257" s="12"/>
      <c r="H257" s="12"/>
      <c r="I257" s="12"/>
      <c r="J257" s="12"/>
      <c r="K257" s="12"/>
      <c r="L257" s="38"/>
      <c r="M257" s="54"/>
    </row>
    <row r="258" spans="1:13">
      <c r="A258" s="53"/>
      <c r="B258" s="10"/>
      <c r="C258" s="10"/>
      <c r="D258" s="11"/>
      <c r="E258" s="10"/>
      <c r="F258" s="12"/>
      <c r="G258" s="12"/>
      <c r="H258" s="12"/>
      <c r="I258" s="12"/>
      <c r="J258" s="12"/>
      <c r="K258" s="12"/>
      <c r="L258" s="38"/>
      <c r="M258" s="54"/>
    </row>
    <row r="259" spans="1:13">
      <c r="A259" s="53"/>
      <c r="B259" s="10"/>
      <c r="C259" s="10"/>
      <c r="D259" s="11"/>
      <c r="E259" s="10"/>
      <c r="F259" s="12"/>
      <c r="G259" s="12"/>
      <c r="H259" s="12"/>
      <c r="I259" s="12"/>
      <c r="J259" s="12"/>
      <c r="K259" s="12"/>
      <c r="L259" s="38"/>
      <c r="M259" s="54"/>
    </row>
    <row r="260" spans="1:13">
      <c r="A260" s="53"/>
      <c r="B260" s="10"/>
      <c r="C260" s="10"/>
      <c r="D260" s="11"/>
      <c r="E260" s="10"/>
      <c r="F260" s="12"/>
      <c r="G260" s="12"/>
      <c r="H260" s="12"/>
      <c r="I260" s="12"/>
      <c r="J260" s="12"/>
      <c r="K260" s="12"/>
      <c r="L260" s="38"/>
      <c r="M260" s="54"/>
    </row>
    <row r="261" spans="1:13">
      <c r="A261" s="53"/>
      <c r="B261" s="10"/>
      <c r="C261" s="10"/>
      <c r="D261" s="11"/>
      <c r="E261" s="10"/>
      <c r="F261" s="12"/>
      <c r="G261" s="12"/>
      <c r="H261" s="12"/>
      <c r="I261" s="12"/>
      <c r="J261" s="12"/>
      <c r="K261" s="12"/>
      <c r="L261" s="38"/>
      <c r="M261" s="54"/>
    </row>
    <row r="262" spans="1:13">
      <c r="A262" s="53"/>
      <c r="B262" s="10"/>
      <c r="C262" s="10"/>
      <c r="D262" s="11"/>
      <c r="E262" s="10"/>
      <c r="F262" s="12"/>
      <c r="G262" s="12"/>
      <c r="H262" s="12"/>
      <c r="I262" s="12"/>
      <c r="J262" s="12"/>
      <c r="K262" s="12"/>
      <c r="L262" s="38"/>
      <c r="M262" s="54"/>
    </row>
    <row r="263" spans="1:13">
      <c r="A263" s="53"/>
      <c r="B263" s="10"/>
      <c r="C263" s="10"/>
      <c r="D263" s="11"/>
      <c r="E263" s="10"/>
      <c r="F263" s="12"/>
      <c r="G263" s="12"/>
      <c r="H263" s="12"/>
      <c r="I263" s="12"/>
      <c r="J263" s="12"/>
      <c r="K263" s="12"/>
      <c r="L263" s="38"/>
      <c r="M263" s="54"/>
    </row>
    <row r="264" spans="1:13">
      <c r="A264" s="53"/>
      <c r="B264" s="10"/>
      <c r="C264" s="10"/>
      <c r="D264" s="11"/>
      <c r="E264" s="10"/>
      <c r="F264" s="12"/>
      <c r="G264" s="12"/>
      <c r="H264" s="12"/>
      <c r="I264" s="12"/>
      <c r="J264" s="12"/>
      <c r="K264" s="12"/>
      <c r="L264" s="38"/>
      <c r="M264" s="54"/>
    </row>
    <row r="265" spans="1:13">
      <c r="A265" s="53"/>
      <c r="B265" s="10"/>
      <c r="C265" s="10"/>
      <c r="D265" s="11"/>
      <c r="E265" s="10"/>
      <c r="F265" s="12"/>
      <c r="G265" s="12"/>
      <c r="H265" s="12"/>
      <c r="I265" s="12"/>
      <c r="J265" s="12"/>
      <c r="K265" s="12"/>
      <c r="L265" s="12"/>
      <c r="M265" s="55"/>
    </row>
    <row r="266" spans="1:13">
      <c r="A266" s="53"/>
      <c r="B266" s="10"/>
      <c r="C266" s="10"/>
      <c r="D266" s="11"/>
      <c r="E266" s="10"/>
      <c r="F266" s="12"/>
      <c r="G266" s="12"/>
      <c r="H266" s="12"/>
      <c r="I266" s="12"/>
      <c r="J266" s="12"/>
      <c r="K266" s="12"/>
      <c r="L266" s="38"/>
      <c r="M266" s="54"/>
    </row>
    <row r="267" spans="1:13">
      <c r="A267" s="53"/>
      <c r="B267" s="10"/>
      <c r="C267" s="10"/>
      <c r="D267" s="11"/>
      <c r="E267" s="10"/>
      <c r="F267" s="12"/>
      <c r="G267" s="12"/>
      <c r="H267" s="12"/>
      <c r="I267" s="12"/>
      <c r="J267" s="12"/>
      <c r="K267" s="12"/>
      <c r="L267" s="38"/>
      <c r="M267" s="54"/>
    </row>
    <row r="268" spans="1:13">
      <c r="A268" s="53"/>
      <c r="B268" s="10"/>
      <c r="C268" s="10"/>
      <c r="D268" s="11"/>
      <c r="E268" s="10"/>
      <c r="F268" s="12"/>
      <c r="G268" s="12"/>
      <c r="H268" s="12"/>
      <c r="I268" s="12"/>
      <c r="J268" s="12"/>
      <c r="K268" s="12"/>
      <c r="L268" s="38"/>
      <c r="M268" s="54"/>
    </row>
    <row r="269" spans="1:13">
      <c r="A269" s="53"/>
      <c r="B269" s="10"/>
      <c r="C269" s="10"/>
      <c r="D269" s="11"/>
      <c r="E269" s="10"/>
      <c r="F269" s="12"/>
      <c r="G269" s="12"/>
      <c r="H269" s="12"/>
      <c r="I269" s="12"/>
      <c r="J269" s="12"/>
      <c r="K269" s="12"/>
      <c r="L269" s="12"/>
      <c r="M269" s="54"/>
    </row>
    <row r="270" spans="1:13">
      <c r="A270" s="53"/>
      <c r="B270" s="10"/>
      <c r="C270" s="10"/>
      <c r="D270" s="11"/>
      <c r="E270" s="10"/>
      <c r="F270" s="12"/>
      <c r="G270" s="12"/>
      <c r="H270" s="12"/>
      <c r="I270" s="12"/>
      <c r="J270" s="12"/>
      <c r="K270" s="12"/>
      <c r="L270" s="38"/>
      <c r="M270" s="54"/>
    </row>
    <row r="271" spans="1:13">
      <c r="A271" s="53"/>
      <c r="B271" s="10"/>
      <c r="C271" s="10"/>
      <c r="D271" s="11"/>
      <c r="E271" s="10"/>
      <c r="F271" s="12"/>
      <c r="G271" s="12"/>
      <c r="H271" s="12"/>
      <c r="I271" s="12"/>
      <c r="J271" s="12"/>
      <c r="K271" s="12"/>
      <c r="L271" s="38"/>
      <c r="M271" s="54"/>
    </row>
    <row r="272" spans="1:13">
      <c r="A272" s="53"/>
      <c r="B272" s="10"/>
      <c r="C272" s="10"/>
      <c r="D272" s="11"/>
      <c r="E272" s="10"/>
      <c r="F272" s="12"/>
      <c r="G272" s="12"/>
      <c r="H272" s="12"/>
      <c r="I272" s="12"/>
      <c r="J272" s="12"/>
      <c r="K272" s="12"/>
      <c r="L272" s="38"/>
      <c r="M272" s="54"/>
    </row>
    <row r="273" spans="1:13">
      <c r="A273" s="53"/>
      <c r="B273" s="10"/>
      <c r="C273" s="10"/>
      <c r="D273" s="11"/>
      <c r="E273" s="10"/>
      <c r="F273" s="12"/>
      <c r="G273" s="12"/>
      <c r="H273" s="12"/>
      <c r="I273" s="12"/>
      <c r="J273" s="12"/>
      <c r="K273" s="12"/>
      <c r="L273" s="38"/>
      <c r="M273" s="54"/>
    </row>
    <row r="274" spans="1:13">
      <c r="A274" s="53"/>
      <c r="B274" s="10"/>
      <c r="C274" s="10"/>
      <c r="D274" s="11"/>
      <c r="E274" s="10"/>
      <c r="F274" s="12"/>
      <c r="G274" s="12"/>
      <c r="H274" s="12"/>
      <c r="I274" s="12"/>
      <c r="J274" s="12"/>
      <c r="K274" s="12"/>
      <c r="L274" s="38"/>
      <c r="M274" s="54"/>
    </row>
    <row r="275" spans="1:13">
      <c r="A275" s="53"/>
      <c r="B275" s="10"/>
      <c r="C275" s="10"/>
      <c r="D275" s="11"/>
      <c r="E275" s="10"/>
      <c r="F275" s="12"/>
      <c r="G275" s="12"/>
      <c r="H275" s="12"/>
      <c r="I275" s="12"/>
      <c r="J275" s="12"/>
      <c r="K275" s="12"/>
      <c r="L275" s="38"/>
      <c r="M275" s="54"/>
    </row>
    <row r="276" spans="1:13">
      <c r="A276" s="53"/>
      <c r="B276" s="10"/>
      <c r="C276" s="10"/>
      <c r="D276" s="11"/>
      <c r="E276" s="10"/>
      <c r="F276" s="12"/>
      <c r="G276" s="12"/>
      <c r="H276" s="12"/>
      <c r="I276" s="12"/>
      <c r="J276" s="12"/>
      <c r="K276" s="12"/>
      <c r="L276" s="38"/>
      <c r="M276" s="54"/>
    </row>
    <row r="277" spans="1:13">
      <c r="A277" s="53"/>
      <c r="B277" s="14"/>
      <c r="C277" s="14"/>
      <c r="D277" s="15"/>
      <c r="E277" s="14"/>
      <c r="F277" s="13"/>
      <c r="G277" s="13"/>
      <c r="H277" s="13"/>
      <c r="I277" s="13"/>
      <c r="J277" s="13"/>
      <c r="K277" s="13"/>
      <c r="L277" s="38"/>
      <c r="M277" s="55"/>
    </row>
    <row r="278" spans="1:13">
      <c r="A278" s="53"/>
      <c r="B278" s="14"/>
      <c r="C278" s="14"/>
      <c r="D278" s="15"/>
      <c r="E278" s="14"/>
      <c r="F278" s="13"/>
      <c r="G278" s="13"/>
      <c r="H278" s="13"/>
      <c r="I278" s="13"/>
      <c r="J278" s="13"/>
      <c r="K278" s="13"/>
      <c r="L278" s="38"/>
      <c r="M278" s="54"/>
    </row>
    <row r="279" spans="1:13">
      <c r="A279" s="53"/>
      <c r="B279" s="14"/>
      <c r="C279" s="14"/>
      <c r="D279" s="15"/>
      <c r="E279" s="14"/>
      <c r="F279" s="13"/>
      <c r="G279" s="13"/>
      <c r="H279" s="13"/>
      <c r="I279" s="13"/>
      <c r="J279" s="13"/>
      <c r="K279" s="13"/>
      <c r="L279" s="38"/>
      <c r="M279" s="54"/>
    </row>
    <row r="280" spans="1:13">
      <c r="A280" s="53"/>
      <c r="B280" s="14"/>
      <c r="C280" s="14"/>
      <c r="D280" s="15"/>
      <c r="E280" s="14"/>
      <c r="F280" s="13"/>
      <c r="G280" s="13"/>
      <c r="H280" s="13"/>
      <c r="I280" s="13"/>
      <c r="J280" s="13"/>
      <c r="K280" s="13"/>
      <c r="L280" s="38"/>
      <c r="M280" s="54"/>
    </row>
    <row r="281" spans="1:13">
      <c r="A281" s="53"/>
      <c r="B281" s="10"/>
      <c r="C281" s="10"/>
      <c r="D281" s="11"/>
      <c r="E281" s="10"/>
      <c r="F281" s="12"/>
      <c r="G281" s="12"/>
      <c r="H281" s="12"/>
      <c r="I281" s="12"/>
      <c r="J281" s="12"/>
      <c r="K281" s="12"/>
      <c r="L281" s="38"/>
      <c r="M281" s="54"/>
    </row>
    <row r="282" spans="1:13">
      <c r="A282" s="53"/>
      <c r="B282" s="10"/>
      <c r="C282" s="10"/>
      <c r="D282" s="11"/>
      <c r="E282" s="10"/>
      <c r="F282" s="12"/>
      <c r="G282" s="12"/>
      <c r="H282" s="12"/>
      <c r="I282" s="12"/>
      <c r="J282" s="12"/>
      <c r="K282" s="12"/>
      <c r="L282" s="38"/>
      <c r="M282" s="54"/>
    </row>
    <row r="283" spans="1:13">
      <c r="A283" s="53"/>
      <c r="B283" s="10"/>
      <c r="C283" s="10"/>
      <c r="D283" s="11"/>
      <c r="E283" s="10"/>
      <c r="F283" s="12"/>
      <c r="G283" s="12"/>
      <c r="H283" s="12"/>
      <c r="I283" s="12"/>
      <c r="J283" s="12"/>
      <c r="K283" s="12"/>
      <c r="L283" s="38"/>
      <c r="M283" s="54"/>
    </row>
    <row r="284" spans="1:13">
      <c r="A284" s="53"/>
      <c r="B284" s="10"/>
      <c r="C284" s="10"/>
      <c r="D284" s="11"/>
      <c r="E284" s="10"/>
      <c r="F284" s="12"/>
      <c r="G284" s="12"/>
      <c r="H284" s="12"/>
      <c r="I284" s="12"/>
      <c r="J284" s="12"/>
      <c r="K284" s="12"/>
      <c r="L284" s="12"/>
      <c r="M284" s="54"/>
    </row>
    <row r="285" spans="1:13">
      <c r="A285" s="53"/>
      <c r="B285" s="10"/>
      <c r="C285" s="10"/>
      <c r="D285" s="11"/>
      <c r="E285" s="10"/>
      <c r="F285" s="12"/>
      <c r="G285" s="12"/>
      <c r="H285" s="12"/>
      <c r="I285" s="12"/>
      <c r="J285" s="12"/>
      <c r="K285" s="12"/>
      <c r="L285" s="38"/>
      <c r="M285" s="54"/>
    </row>
    <row r="286" spans="1:13">
      <c r="A286" s="53"/>
      <c r="B286" s="10"/>
      <c r="C286" s="10"/>
      <c r="D286" s="11"/>
      <c r="E286" s="10"/>
      <c r="F286" s="12"/>
      <c r="G286" s="12"/>
      <c r="H286" s="12"/>
      <c r="I286" s="12"/>
      <c r="J286" s="12"/>
      <c r="K286" s="12"/>
      <c r="L286" s="38"/>
      <c r="M286" s="54"/>
    </row>
    <row r="287" spans="1:13">
      <c r="A287" s="53"/>
      <c r="B287" s="10"/>
      <c r="C287" s="10"/>
      <c r="D287" s="11"/>
      <c r="E287" s="10"/>
      <c r="F287" s="12"/>
      <c r="G287" s="12"/>
      <c r="H287" s="12"/>
      <c r="I287" s="12"/>
      <c r="J287" s="12"/>
      <c r="K287" s="12"/>
      <c r="L287" s="38"/>
      <c r="M287" s="54"/>
    </row>
    <row r="288" spans="1:13">
      <c r="A288" s="53"/>
      <c r="B288" s="10"/>
      <c r="C288" s="10"/>
      <c r="D288" s="11"/>
      <c r="E288" s="10"/>
      <c r="F288" s="12"/>
      <c r="G288" s="12"/>
      <c r="H288" s="12"/>
      <c r="I288" s="12"/>
      <c r="J288" s="12"/>
      <c r="K288" s="12"/>
      <c r="L288" s="38"/>
      <c r="M288" s="54"/>
    </row>
    <row r="289" spans="1:13">
      <c r="A289" s="53"/>
      <c r="B289" s="10"/>
      <c r="C289" s="10"/>
      <c r="D289" s="11"/>
      <c r="E289" s="10"/>
      <c r="F289" s="12"/>
      <c r="G289" s="12"/>
      <c r="H289" s="12"/>
      <c r="I289" s="12"/>
      <c r="J289" s="12"/>
      <c r="K289" s="12"/>
      <c r="L289" s="38"/>
      <c r="M289" s="54"/>
    </row>
    <row r="290" spans="1:13">
      <c r="A290" s="53"/>
      <c r="B290" s="10"/>
      <c r="C290" s="10"/>
      <c r="D290" s="11"/>
      <c r="E290" s="10"/>
      <c r="F290" s="12"/>
      <c r="G290" s="12"/>
      <c r="H290" s="12"/>
      <c r="I290" s="12"/>
      <c r="J290" s="12"/>
      <c r="K290" s="12"/>
      <c r="L290" s="38"/>
      <c r="M290" s="54"/>
    </row>
    <row r="291" spans="1:13">
      <c r="A291" s="53"/>
      <c r="B291" s="10"/>
      <c r="C291" s="10"/>
      <c r="D291" s="11"/>
      <c r="E291" s="10"/>
      <c r="F291" s="12"/>
      <c r="G291" s="12"/>
      <c r="H291" s="12"/>
      <c r="I291" s="12"/>
      <c r="J291" s="12"/>
      <c r="K291" s="12"/>
      <c r="L291" s="38"/>
      <c r="M291" s="54"/>
    </row>
    <row r="292" spans="1:13">
      <c r="A292" s="53"/>
      <c r="B292" s="10"/>
      <c r="C292" s="10"/>
      <c r="D292" s="11"/>
      <c r="E292" s="10"/>
      <c r="F292" s="12"/>
      <c r="G292" s="12"/>
      <c r="H292" s="12"/>
      <c r="I292" s="12"/>
      <c r="J292" s="12"/>
      <c r="K292" s="12"/>
      <c r="L292" s="38"/>
      <c r="M292" s="55"/>
    </row>
    <row r="293" spans="1:13">
      <c r="A293" s="53"/>
      <c r="B293" s="10"/>
      <c r="C293" s="10"/>
      <c r="D293" s="11"/>
      <c r="E293" s="10"/>
      <c r="F293" s="12"/>
      <c r="G293" s="12"/>
      <c r="H293" s="12"/>
      <c r="I293" s="12"/>
      <c r="J293" s="12"/>
      <c r="K293" s="12"/>
      <c r="L293" s="38"/>
      <c r="M293" s="54"/>
    </row>
    <row r="294" spans="1:13">
      <c r="A294" s="54"/>
      <c r="B294" s="10"/>
      <c r="C294" s="10"/>
      <c r="D294" s="11"/>
      <c r="E294" s="10"/>
      <c r="F294" s="12"/>
      <c r="G294" s="12"/>
      <c r="H294" s="12"/>
      <c r="I294" s="12"/>
      <c r="J294" s="12"/>
      <c r="K294" s="12"/>
      <c r="L294" s="38"/>
      <c r="M294" s="54"/>
    </row>
    <row r="295" spans="1:13">
      <c r="A295" s="54"/>
      <c r="B295" s="10"/>
      <c r="C295" s="10"/>
      <c r="D295" s="11"/>
      <c r="E295" s="10"/>
      <c r="F295" s="12"/>
      <c r="G295" s="12"/>
      <c r="H295" s="12"/>
      <c r="I295" s="12"/>
      <c r="J295" s="12"/>
      <c r="K295" s="12"/>
      <c r="L295" s="38"/>
      <c r="M295" s="54"/>
    </row>
    <row r="296" spans="1:13">
      <c r="A296" s="54"/>
      <c r="B296" s="10"/>
      <c r="C296" s="10"/>
      <c r="D296" s="11"/>
      <c r="E296" s="10"/>
      <c r="F296" s="12"/>
      <c r="G296" s="12"/>
      <c r="H296" s="12"/>
      <c r="I296" s="12"/>
      <c r="J296" s="12"/>
      <c r="K296" s="12"/>
      <c r="L296" s="12"/>
      <c r="M296" s="54"/>
    </row>
    <row r="297" spans="1:13">
      <c r="A297" s="54"/>
      <c r="B297" s="10"/>
      <c r="C297" s="10"/>
      <c r="D297" s="11"/>
      <c r="E297" s="10"/>
      <c r="F297" s="12"/>
      <c r="G297" s="12"/>
      <c r="H297" s="12"/>
      <c r="I297" s="12"/>
      <c r="J297" s="12"/>
      <c r="K297" s="12"/>
      <c r="L297" s="38"/>
      <c r="M297" s="54"/>
    </row>
    <row r="298" spans="1:13">
      <c r="A298" s="54"/>
      <c r="B298" s="10"/>
      <c r="C298" s="10"/>
      <c r="D298" s="11"/>
      <c r="E298" s="10"/>
      <c r="F298" s="12"/>
      <c r="G298" s="12"/>
      <c r="H298" s="12"/>
      <c r="I298" s="12"/>
      <c r="J298" s="12"/>
      <c r="K298" s="12"/>
      <c r="L298" s="38"/>
      <c r="M298" s="54"/>
    </row>
    <row r="299" spans="1:13">
      <c r="A299" s="54"/>
      <c r="B299" s="10"/>
      <c r="C299" s="10"/>
      <c r="D299" s="11"/>
      <c r="E299" s="10"/>
      <c r="F299" s="12"/>
      <c r="G299" s="12"/>
      <c r="H299" s="12"/>
      <c r="I299" s="12"/>
      <c r="J299" s="12"/>
      <c r="K299" s="12"/>
      <c r="L299" s="38"/>
      <c r="M299" s="54"/>
    </row>
    <row r="300" spans="1:13">
      <c r="A300" s="54"/>
      <c r="B300" s="10"/>
      <c r="C300" s="10"/>
      <c r="D300" s="11"/>
      <c r="E300" s="10"/>
      <c r="F300" s="12"/>
      <c r="G300" s="12"/>
      <c r="H300" s="12"/>
      <c r="I300" s="12"/>
      <c r="J300" s="12"/>
      <c r="K300" s="12"/>
      <c r="L300" s="38"/>
      <c r="M300" s="54"/>
    </row>
    <row r="301" spans="1:13">
      <c r="A301" s="54"/>
      <c r="B301" s="10"/>
      <c r="C301" s="10"/>
      <c r="D301" s="11"/>
      <c r="E301" s="10"/>
      <c r="F301" s="12"/>
      <c r="G301" s="12"/>
      <c r="H301" s="12"/>
      <c r="I301" s="12"/>
      <c r="J301" s="12"/>
      <c r="K301" s="12"/>
      <c r="L301" s="38"/>
      <c r="M301" s="54"/>
    </row>
    <row r="302" spans="1:13">
      <c r="A302" s="54"/>
      <c r="B302" s="10"/>
      <c r="C302" s="10"/>
      <c r="D302" s="11"/>
      <c r="E302" s="10"/>
      <c r="F302" s="12"/>
      <c r="G302" s="12"/>
      <c r="H302" s="12"/>
      <c r="I302" s="12"/>
      <c r="J302" s="12"/>
      <c r="K302" s="12"/>
      <c r="L302" s="38"/>
      <c r="M302" s="54"/>
    </row>
    <row r="303" spans="1:13">
      <c r="A303" s="54"/>
      <c r="B303" s="10"/>
      <c r="C303" s="10"/>
      <c r="D303" s="11"/>
      <c r="E303" s="10"/>
      <c r="F303" s="12"/>
      <c r="G303" s="12"/>
      <c r="H303" s="12"/>
      <c r="I303" s="12"/>
      <c r="J303" s="12"/>
      <c r="K303" s="12"/>
      <c r="L303" s="38"/>
      <c r="M303" s="54"/>
    </row>
    <row r="304" spans="1:13">
      <c r="A304" s="54"/>
      <c r="B304" s="14"/>
      <c r="C304" s="14"/>
      <c r="D304" s="15"/>
      <c r="E304" s="14"/>
      <c r="F304" s="13"/>
      <c r="G304" s="13"/>
      <c r="H304" s="13"/>
      <c r="I304" s="13"/>
      <c r="J304" s="13"/>
      <c r="K304" s="13"/>
      <c r="L304" s="38"/>
      <c r="M304" s="54"/>
    </row>
    <row r="305" spans="1:13">
      <c r="A305" s="54"/>
      <c r="B305" s="14"/>
      <c r="C305" s="14"/>
      <c r="D305" s="15"/>
      <c r="E305" s="14"/>
      <c r="F305" s="13"/>
      <c r="G305" s="13"/>
      <c r="H305" s="13"/>
      <c r="I305" s="13"/>
      <c r="J305" s="13"/>
      <c r="K305" s="13"/>
      <c r="L305" s="38"/>
      <c r="M305" s="54"/>
    </row>
    <row r="306" spans="1:13">
      <c r="A306" s="54"/>
      <c r="B306" s="14"/>
      <c r="C306" s="14"/>
      <c r="D306" s="15"/>
      <c r="E306" s="14"/>
      <c r="F306" s="13"/>
      <c r="G306" s="13"/>
      <c r="H306" s="13"/>
      <c r="I306" s="13"/>
      <c r="J306" s="13"/>
      <c r="K306" s="13"/>
      <c r="L306" s="38"/>
      <c r="M306" s="54"/>
    </row>
    <row r="307" spans="1:13">
      <c r="A307" s="54"/>
      <c r="B307" s="14"/>
      <c r="C307" s="14"/>
      <c r="D307" s="15"/>
      <c r="E307" s="14"/>
      <c r="F307" s="13"/>
      <c r="G307" s="13"/>
      <c r="H307" s="13"/>
      <c r="I307" s="13"/>
      <c r="J307" s="13"/>
      <c r="K307" s="13"/>
      <c r="L307" s="38"/>
      <c r="M307" s="54"/>
    </row>
    <row r="308" spans="1:13">
      <c r="A308" s="54"/>
      <c r="B308" s="14"/>
      <c r="C308" s="14"/>
      <c r="D308" s="15"/>
      <c r="E308" s="14"/>
      <c r="F308" s="13"/>
      <c r="G308" s="13"/>
      <c r="H308" s="13"/>
      <c r="I308" s="13"/>
      <c r="J308" s="13"/>
      <c r="K308" s="13"/>
      <c r="L308" s="38"/>
      <c r="M308" s="54"/>
    </row>
    <row r="309" spans="1:13">
      <c r="A309" s="54"/>
      <c r="B309" s="14"/>
      <c r="C309" s="14"/>
      <c r="D309" s="15"/>
      <c r="E309" s="14"/>
      <c r="F309" s="13"/>
      <c r="G309" s="13"/>
      <c r="H309" s="13"/>
      <c r="I309" s="13"/>
      <c r="J309" s="13"/>
      <c r="K309" s="13"/>
      <c r="L309" s="38"/>
      <c r="M309" s="54"/>
    </row>
    <row r="310" spans="1:13">
      <c r="A310" s="54"/>
      <c r="B310" s="10"/>
      <c r="C310" s="10"/>
      <c r="D310" s="11"/>
      <c r="E310" s="10"/>
      <c r="F310" s="12"/>
      <c r="G310" s="12"/>
      <c r="H310" s="12"/>
      <c r="I310" s="12"/>
      <c r="J310" s="12"/>
      <c r="K310" s="12"/>
      <c r="L310" s="38"/>
      <c r="M310" s="39"/>
    </row>
    <row r="311" spans="1:13">
      <c r="A311" s="54"/>
      <c r="B311" s="10"/>
      <c r="C311" s="10"/>
      <c r="D311" s="11"/>
      <c r="E311" s="10"/>
      <c r="F311" s="12"/>
      <c r="G311" s="12"/>
      <c r="H311" s="12"/>
      <c r="I311" s="12"/>
      <c r="J311" s="12"/>
      <c r="K311" s="12"/>
      <c r="L311" s="38"/>
      <c r="M311" s="39"/>
    </row>
  </sheetData>
  <mergeCells count="6">
    <mergeCell ref="A3:A13"/>
    <mergeCell ref="A15:A29"/>
    <mergeCell ref="A2:M2"/>
    <mergeCell ref="A31:A66"/>
    <mergeCell ref="A14:M14"/>
    <mergeCell ref="A30:M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"/>
  <sheetViews>
    <sheetView workbookViewId="0">
      <selection sqref="A1:M1"/>
    </sheetView>
  </sheetViews>
  <sheetFormatPr defaultRowHeight="15"/>
  <cols>
    <col min="9" max="9" width="10.140625" customWidth="1"/>
    <col min="10" max="10" width="11" customWidth="1"/>
    <col min="11" max="11" width="11.7109375" customWidth="1"/>
    <col min="13" max="13" width="11.140625" customWidth="1"/>
  </cols>
  <sheetData>
    <row r="1" spans="1:13" ht="76.5">
      <c r="A1" s="73" t="s">
        <v>0</v>
      </c>
      <c r="B1" s="73" t="s">
        <v>1</v>
      </c>
      <c r="C1" s="73" t="s">
        <v>2</v>
      </c>
      <c r="D1" s="73" t="s">
        <v>3</v>
      </c>
      <c r="E1" s="73" t="s">
        <v>72</v>
      </c>
      <c r="F1" s="73" t="s">
        <v>5</v>
      </c>
      <c r="G1" s="73" t="s">
        <v>6</v>
      </c>
      <c r="H1" s="73" t="s">
        <v>44</v>
      </c>
      <c r="I1" s="73" t="s">
        <v>7</v>
      </c>
      <c r="J1" s="73" t="s">
        <v>8</v>
      </c>
      <c r="K1" s="73" t="s">
        <v>45</v>
      </c>
      <c r="L1" s="73" t="s">
        <v>73</v>
      </c>
      <c r="M1" s="73" t="s">
        <v>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"/>
  <sheetViews>
    <sheetView workbookViewId="0">
      <selection sqref="A1:M1"/>
    </sheetView>
  </sheetViews>
  <sheetFormatPr defaultRowHeight="15"/>
  <cols>
    <col min="9" max="9" width="10.85546875" customWidth="1"/>
    <col min="10" max="10" width="11.5703125" customWidth="1"/>
    <col min="11" max="11" width="12" customWidth="1"/>
    <col min="13" max="13" width="11.140625" customWidth="1"/>
  </cols>
  <sheetData>
    <row r="1" spans="1:13" ht="76.5">
      <c r="A1" s="73" t="s">
        <v>0</v>
      </c>
      <c r="B1" s="73" t="s">
        <v>1</v>
      </c>
      <c r="C1" s="73" t="s">
        <v>2</v>
      </c>
      <c r="D1" s="73" t="s">
        <v>3</v>
      </c>
      <c r="E1" s="73" t="s">
        <v>72</v>
      </c>
      <c r="F1" s="73" t="s">
        <v>5</v>
      </c>
      <c r="G1" s="73" t="s">
        <v>6</v>
      </c>
      <c r="H1" s="73" t="s">
        <v>44</v>
      </c>
      <c r="I1" s="73" t="s">
        <v>7</v>
      </c>
      <c r="J1" s="73" t="s">
        <v>8</v>
      </c>
      <c r="K1" s="73" t="s">
        <v>45</v>
      </c>
      <c r="L1" s="73" t="s">
        <v>73</v>
      </c>
      <c r="M1" s="73" t="s">
        <v>57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"/>
  <sheetViews>
    <sheetView workbookViewId="0">
      <selection sqref="A1:M1"/>
    </sheetView>
  </sheetViews>
  <sheetFormatPr defaultRowHeight="15"/>
  <cols>
    <col min="9" max="9" width="10" customWidth="1"/>
    <col min="10" max="10" width="11.85546875" customWidth="1"/>
    <col min="11" max="11" width="11.140625" customWidth="1"/>
    <col min="13" max="13" width="11.85546875" customWidth="1"/>
  </cols>
  <sheetData>
    <row r="1" spans="1:13" ht="63.75">
      <c r="A1" s="73" t="s">
        <v>0</v>
      </c>
      <c r="B1" s="73" t="s">
        <v>1</v>
      </c>
      <c r="C1" s="73" t="s">
        <v>2</v>
      </c>
      <c r="D1" s="73" t="s">
        <v>3</v>
      </c>
      <c r="E1" s="73" t="s">
        <v>72</v>
      </c>
      <c r="F1" s="73" t="s">
        <v>5</v>
      </c>
      <c r="G1" s="73" t="s">
        <v>6</v>
      </c>
      <c r="H1" s="73" t="s">
        <v>44</v>
      </c>
      <c r="I1" s="73" t="s">
        <v>7</v>
      </c>
      <c r="J1" s="73" t="s">
        <v>8</v>
      </c>
      <c r="K1" s="73" t="s">
        <v>45</v>
      </c>
      <c r="L1" s="73" t="s">
        <v>73</v>
      </c>
      <c r="M1" s="73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Sprinkler DS&amp;US</vt:lpstr>
      <vt:lpstr>DS</vt:lpstr>
      <vt:lpstr>US</vt:lpstr>
      <vt:lpstr>Sheet1</vt:lpstr>
      <vt:lpstr>Sheet2</vt:lpstr>
      <vt:lpstr>Sheet3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cbohac</dc:creator>
  <cp:lastModifiedBy> </cp:lastModifiedBy>
  <dcterms:created xsi:type="dcterms:W3CDTF">2010-06-16T14:22:31Z</dcterms:created>
  <dcterms:modified xsi:type="dcterms:W3CDTF">2010-11-06T15:27:08Z</dcterms:modified>
</cp:coreProperties>
</file>